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otratz\Documents\1OBE\Webinars\Personal Finances\"/>
    </mc:Choice>
  </mc:AlternateContent>
  <xr:revisionPtr revIDLastSave="0" documentId="13_ncr:1_{2F68A640-9DBD-4231-901A-FC8F9CB124D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lance Sheet" sheetId="21" r:id="rId1"/>
    <sheet name="Cash Flow Statement" sheetId="22" r:id="rId2"/>
    <sheet name="Cash Flow Statement - Example" sheetId="23" r:id="rId3"/>
    <sheet name="Pie Chart for Example CF" sheetId="24" r:id="rId4"/>
    <sheet name="GrowYourSavings-Single Deposit" sheetId="8" r:id="rId5"/>
    <sheet name="GrowYourSavings-Series of pmts" sheetId="18" r:id="rId6"/>
    <sheet name="Credit Card APR" sheetId="27" r:id="rId7"/>
    <sheet name="The Impact of Debt" sheetId="12" r:id="rId8"/>
    <sheet name="401(k) Plan Growth" sheetId="19" r:id="rId9"/>
    <sheet name="Retirement Calculator" sheetId="26" r:id="rId10"/>
    <sheet name="Plan Your Goals" sheetId="25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" i="27" l="1"/>
  <c r="B20" i="27"/>
  <c r="B32" i="27"/>
  <c r="B8" i="27" l="1"/>
  <c r="B10" i="26"/>
  <c r="B13" i="26" s="1"/>
  <c r="D9" i="23"/>
  <c r="C8" i="23"/>
  <c r="C10" i="23" s="1"/>
  <c r="C13" i="23" s="1"/>
  <c r="D13" i="23" s="1"/>
  <c r="D30" i="23" s="1"/>
  <c r="D7" i="23"/>
  <c r="D36" i="22"/>
  <c r="D37" i="22" s="1"/>
  <c r="D38" i="22" s="1"/>
  <c r="F42" i="21"/>
  <c r="F38" i="21"/>
  <c r="F44" i="21" s="1"/>
  <c r="F28" i="21"/>
  <c r="F21" i="21"/>
  <c r="F12" i="21"/>
  <c r="F30" i="21" s="1"/>
  <c r="F46" i="21" s="1"/>
  <c r="D8" i="23" l="1"/>
  <c r="D10" i="23" s="1"/>
  <c r="D31" i="23" s="1"/>
  <c r="D32" i="23" s="1"/>
  <c r="B15" i="18" l="1"/>
  <c r="B10" i="18"/>
  <c r="C15" i="18" s="1"/>
  <c r="B71" i="19"/>
  <c r="C71" i="19"/>
  <c r="D71" i="19"/>
  <c r="E71" i="19"/>
  <c r="B72" i="19"/>
  <c r="C72" i="19"/>
  <c r="D72" i="19"/>
  <c r="E72" i="19"/>
  <c r="B73" i="19"/>
  <c r="C73" i="19"/>
  <c r="D73" i="19"/>
  <c r="E73" i="19"/>
  <c r="B74" i="19"/>
  <c r="C74" i="19"/>
  <c r="D74" i="19"/>
  <c r="E74" i="19"/>
  <c r="B15" i="19"/>
  <c r="C15" i="19" s="1"/>
  <c r="E15" i="19" s="1"/>
  <c r="A15" i="19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C10" i="19"/>
  <c r="C11" i="19" s="1"/>
  <c r="B16" i="19" l="1"/>
  <c r="B17" i="19" s="1"/>
  <c r="D16" i="19"/>
  <c r="B18" i="19" l="1"/>
  <c r="C17" i="19"/>
  <c r="C16" i="19"/>
  <c r="E16" i="19" s="1"/>
  <c r="D17" i="19" s="1"/>
  <c r="E17" i="19" l="1"/>
  <c r="D18" i="19" s="1"/>
  <c r="C18" i="19"/>
  <c r="B19" i="19"/>
  <c r="E18" i="19" l="1"/>
  <c r="D19" i="19" s="1"/>
  <c r="C19" i="19"/>
  <c r="B20" i="19"/>
  <c r="E19" i="19" l="1"/>
  <c r="D20" i="19" s="1"/>
  <c r="B21" i="19"/>
  <c r="C20" i="19"/>
  <c r="E20" i="19" l="1"/>
  <c r="D21" i="19" s="1"/>
  <c r="B22" i="19"/>
  <c r="C21" i="19"/>
  <c r="E21" i="19" l="1"/>
  <c r="D22" i="19" s="1"/>
  <c r="C22" i="19"/>
  <c r="B23" i="19"/>
  <c r="E22" i="19" l="1"/>
  <c r="D23" i="19" s="1"/>
  <c r="B24" i="19"/>
  <c r="C23" i="19"/>
  <c r="E23" i="19" l="1"/>
  <c r="D24" i="19" s="1"/>
  <c r="B25" i="19"/>
  <c r="C24" i="19"/>
  <c r="E24" i="19" l="1"/>
  <c r="D25" i="19" s="1"/>
  <c r="C25" i="19"/>
  <c r="B26" i="19"/>
  <c r="E25" i="19" l="1"/>
  <c r="D26" i="19" s="1"/>
  <c r="C26" i="19"/>
  <c r="B27" i="19"/>
  <c r="E26" i="19" l="1"/>
  <c r="D27" i="19" s="1"/>
  <c r="C27" i="19"/>
  <c r="B28" i="19"/>
  <c r="E27" i="19" l="1"/>
  <c r="D28" i="19" s="1"/>
  <c r="C28" i="19"/>
  <c r="B29" i="19"/>
  <c r="E28" i="19" l="1"/>
  <c r="D29" i="19" s="1"/>
  <c r="B30" i="19"/>
  <c r="C29" i="19"/>
  <c r="E29" i="19" l="1"/>
  <c r="D30" i="19" s="1"/>
  <c r="B31" i="19"/>
  <c r="C30" i="19"/>
  <c r="E30" i="19" s="1"/>
  <c r="D31" i="19" s="1"/>
  <c r="B32" i="19" l="1"/>
  <c r="C31" i="19"/>
  <c r="E31" i="19" s="1"/>
  <c r="D32" i="19" s="1"/>
  <c r="C32" i="19" l="1"/>
  <c r="E32" i="19" s="1"/>
  <c r="D33" i="19" s="1"/>
  <c r="B33" i="19"/>
  <c r="C33" i="19" l="1"/>
  <c r="E33" i="19" s="1"/>
  <c r="D34" i="19" s="1"/>
  <c r="B34" i="19"/>
  <c r="B35" i="19" l="1"/>
  <c r="C34" i="19"/>
  <c r="E34" i="19" s="1"/>
  <c r="D35" i="19" s="1"/>
  <c r="C35" i="19" l="1"/>
  <c r="E35" i="19" s="1"/>
  <c r="D36" i="19" s="1"/>
  <c r="B36" i="19"/>
  <c r="C36" i="19" l="1"/>
  <c r="E36" i="19" s="1"/>
  <c r="D37" i="19" s="1"/>
  <c r="B37" i="19"/>
  <c r="B38" i="19" l="1"/>
  <c r="C37" i="19"/>
  <c r="E37" i="19" s="1"/>
  <c r="D38" i="19" s="1"/>
  <c r="C38" i="19" l="1"/>
  <c r="E38" i="19" s="1"/>
  <c r="D39" i="19" s="1"/>
  <c r="B39" i="19"/>
  <c r="C39" i="19" l="1"/>
  <c r="E39" i="19" s="1"/>
  <c r="D40" i="19" s="1"/>
  <c r="B40" i="19"/>
  <c r="B41" i="19" l="1"/>
  <c r="C40" i="19"/>
  <c r="E40" i="19" s="1"/>
  <c r="D41" i="19" s="1"/>
  <c r="C41" i="19" l="1"/>
  <c r="E41" i="19" s="1"/>
  <c r="D42" i="19" s="1"/>
  <c r="B42" i="19"/>
  <c r="B43" i="19" l="1"/>
  <c r="C42" i="19"/>
  <c r="E42" i="19" s="1"/>
  <c r="D43" i="19" s="1"/>
  <c r="C43" i="19" l="1"/>
  <c r="E43" i="19" s="1"/>
  <c r="D44" i="19" s="1"/>
  <c r="B44" i="19"/>
  <c r="C44" i="19" l="1"/>
  <c r="E44" i="19" s="1"/>
  <c r="D45" i="19" s="1"/>
  <c r="B45" i="19"/>
  <c r="C45" i="19" l="1"/>
  <c r="E45" i="19" s="1"/>
  <c r="D46" i="19" s="1"/>
  <c r="B46" i="19"/>
  <c r="B47" i="19" l="1"/>
  <c r="C46" i="19"/>
  <c r="E46" i="19" s="1"/>
  <c r="D47" i="19" s="1"/>
  <c r="B48" i="19" l="1"/>
  <c r="C47" i="19"/>
  <c r="E47" i="19" s="1"/>
  <c r="D48" i="19" s="1"/>
  <c r="C48" i="19" l="1"/>
  <c r="E48" i="19" s="1"/>
  <c r="D49" i="19" s="1"/>
  <c r="B49" i="19"/>
  <c r="C49" i="19" l="1"/>
  <c r="E49" i="19" s="1"/>
  <c r="D50" i="19" s="1"/>
  <c r="B50" i="19"/>
  <c r="C50" i="19" l="1"/>
  <c r="E50" i="19" s="1"/>
  <c r="D51" i="19" s="1"/>
  <c r="B51" i="19"/>
  <c r="B52" i="19" l="1"/>
  <c r="C51" i="19"/>
  <c r="E51" i="19" s="1"/>
  <c r="D52" i="19" s="1"/>
  <c r="B53" i="19" l="1"/>
  <c r="C52" i="19"/>
  <c r="E52" i="19" s="1"/>
  <c r="D53" i="19" s="1"/>
  <c r="B54" i="19" l="1"/>
  <c r="C53" i="19"/>
  <c r="E53" i="19" s="1"/>
  <c r="D54" i="19" s="1"/>
  <c r="B55" i="19" l="1"/>
  <c r="C54" i="19"/>
  <c r="E54" i="19" s="1"/>
  <c r="D55" i="19" s="1"/>
  <c r="C55" i="19" l="1"/>
  <c r="E55" i="19" s="1"/>
  <c r="D56" i="19" s="1"/>
  <c r="B56" i="19"/>
  <c r="B57" i="19" l="1"/>
  <c r="C56" i="19"/>
  <c r="E56" i="19" s="1"/>
  <c r="D57" i="19" s="1"/>
  <c r="B58" i="19" l="1"/>
  <c r="C57" i="19"/>
  <c r="E57" i="19" s="1"/>
  <c r="D58" i="19" s="1"/>
  <c r="C58" i="19" l="1"/>
  <c r="E58" i="19" s="1"/>
  <c r="D59" i="19" s="1"/>
  <c r="B59" i="19"/>
  <c r="B60" i="19" l="1"/>
  <c r="C59" i="19"/>
  <c r="E59" i="19" s="1"/>
  <c r="D60" i="19" s="1"/>
  <c r="C60" i="19" l="1"/>
  <c r="B61" i="19"/>
  <c r="E60" i="19"/>
  <c r="D61" i="19" s="1"/>
  <c r="B62" i="19" l="1"/>
  <c r="C61" i="19"/>
  <c r="E61" i="19" s="1"/>
  <c r="D62" i="19" s="1"/>
  <c r="B63" i="19" l="1"/>
  <c r="C62" i="19"/>
  <c r="E62" i="19" s="1"/>
  <c r="D63" i="19" s="1"/>
  <c r="C63" i="19" l="1"/>
  <c r="E63" i="19" s="1"/>
  <c r="D64" i="19" s="1"/>
  <c r="B64" i="19"/>
  <c r="B65" i="19" l="1"/>
  <c r="C64" i="19"/>
  <c r="E64" i="19" s="1"/>
  <c r="D65" i="19" s="1"/>
  <c r="B66" i="19" l="1"/>
  <c r="C65" i="19"/>
  <c r="E65" i="19" s="1"/>
  <c r="D66" i="19" s="1"/>
  <c r="C66" i="19" l="1"/>
  <c r="E66" i="19" s="1"/>
  <c r="D67" i="19" s="1"/>
  <c r="B67" i="19"/>
  <c r="B68" i="19" l="1"/>
  <c r="C67" i="19"/>
  <c r="E67" i="19" s="1"/>
  <c r="D68" i="19" s="1"/>
  <c r="B69" i="19" l="1"/>
  <c r="C68" i="19"/>
  <c r="E68" i="19" s="1"/>
  <c r="D69" i="19" s="1"/>
  <c r="C69" i="19" l="1"/>
  <c r="E69" i="19" s="1"/>
  <c r="D70" i="19" s="1"/>
  <c r="B70" i="19"/>
  <c r="C70" i="19" s="1"/>
  <c r="E70" i="19" s="1"/>
  <c r="D15" i="18" l="1"/>
  <c r="G21" i="12"/>
  <c r="E22" i="12" s="1"/>
  <c r="B13" i="12" l="1"/>
  <c r="B8" i="12"/>
  <c r="B11" i="12" s="1"/>
  <c r="B15" i="12" l="1"/>
  <c r="D33" i="12"/>
  <c r="D45" i="12"/>
  <c r="D57" i="12"/>
  <c r="D69" i="12"/>
  <c r="D81" i="12"/>
  <c r="D93" i="12"/>
  <c r="D105" i="12"/>
  <c r="D117" i="12"/>
  <c r="D129" i="12"/>
  <c r="D141" i="12"/>
  <c r="D23" i="12"/>
  <c r="D83" i="12"/>
  <c r="D36" i="12"/>
  <c r="D60" i="12"/>
  <c r="D84" i="12"/>
  <c r="D96" i="12"/>
  <c r="D120" i="12"/>
  <c r="D25" i="12"/>
  <c r="D49" i="12"/>
  <c r="D73" i="12"/>
  <c r="D97" i="12"/>
  <c r="D109" i="12"/>
  <c r="D121" i="12"/>
  <c r="D133" i="12"/>
  <c r="D122" i="12"/>
  <c r="D134" i="12"/>
  <c r="D40" i="12"/>
  <c r="D76" i="12"/>
  <c r="D124" i="12"/>
  <c r="D29" i="12"/>
  <c r="D101" i="12"/>
  <c r="D42" i="12"/>
  <c r="D102" i="12"/>
  <c r="D31" i="12"/>
  <c r="D103" i="12"/>
  <c r="D68" i="12"/>
  <c r="D128" i="12"/>
  <c r="D34" i="12"/>
  <c r="D46" i="12"/>
  <c r="D58" i="12"/>
  <c r="D70" i="12"/>
  <c r="D82" i="12"/>
  <c r="D94" i="12"/>
  <c r="D106" i="12"/>
  <c r="D118" i="12"/>
  <c r="D130" i="12"/>
  <c r="D35" i="12"/>
  <c r="D47" i="12"/>
  <c r="D59" i="12"/>
  <c r="D71" i="12"/>
  <c r="D95" i="12"/>
  <c r="D107" i="12"/>
  <c r="D119" i="12"/>
  <c r="D131" i="12"/>
  <c r="D22" i="12"/>
  <c r="F22" i="12" s="1"/>
  <c r="G22" i="12" s="1"/>
  <c r="D24" i="12"/>
  <c r="D48" i="12"/>
  <c r="D72" i="12"/>
  <c r="D108" i="12"/>
  <c r="D132" i="12"/>
  <c r="D37" i="12"/>
  <c r="D61" i="12"/>
  <c r="D85" i="12"/>
  <c r="D100" i="12"/>
  <c r="D53" i="12"/>
  <c r="D125" i="12"/>
  <c r="D90" i="12"/>
  <c r="D138" i="12"/>
  <c r="D67" i="12"/>
  <c r="D127" i="12"/>
  <c r="D44" i="12"/>
  <c r="D92" i="12"/>
  <c r="D26" i="12"/>
  <c r="D38" i="12"/>
  <c r="D50" i="12"/>
  <c r="D62" i="12"/>
  <c r="D74" i="12"/>
  <c r="D86" i="12"/>
  <c r="D98" i="12"/>
  <c r="D110" i="12"/>
  <c r="D88" i="12"/>
  <c r="D136" i="12"/>
  <c r="D65" i="12"/>
  <c r="D113" i="12"/>
  <c r="D54" i="12"/>
  <c r="D126" i="12"/>
  <c r="D55" i="12"/>
  <c r="D139" i="12"/>
  <c r="D80" i="12"/>
  <c r="D140" i="12"/>
  <c r="D27" i="12"/>
  <c r="D39" i="12"/>
  <c r="D51" i="12"/>
  <c r="D63" i="12"/>
  <c r="D75" i="12"/>
  <c r="D87" i="12"/>
  <c r="D99" i="12"/>
  <c r="D111" i="12"/>
  <c r="D123" i="12"/>
  <c r="D135" i="12"/>
  <c r="D28" i="12"/>
  <c r="D52" i="12"/>
  <c r="D64" i="12"/>
  <c r="D112" i="12"/>
  <c r="D41" i="12"/>
  <c r="D89" i="12"/>
  <c r="D137" i="12"/>
  <c r="D66" i="12"/>
  <c r="D114" i="12"/>
  <c r="D43" i="12"/>
  <c r="D91" i="12"/>
  <c r="D56" i="12"/>
  <c r="D116" i="12"/>
  <c r="D77" i="12"/>
  <c r="D30" i="12"/>
  <c r="D78" i="12"/>
  <c r="D79" i="12"/>
  <c r="D115" i="12"/>
  <c r="D32" i="12"/>
  <c r="D104" i="12"/>
  <c r="B14" i="12"/>
  <c r="E23" i="12" l="1"/>
  <c r="F23" i="12" s="1"/>
  <c r="G23" i="12" s="1"/>
  <c r="E24" i="12" s="1"/>
  <c r="F24" i="12" s="1"/>
  <c r="G24" i="12" s="1"/>
  <c r="B9" i="8"/>
  <c r="E25" i="12" l="1"/>
  <c r="F25" i="12" s="1"/>
  <c r="G25" i="12"/>
  <c r="E26" i="12" l="1"/>
  <c r="F26" i="12" s="1"/>
  <c r="G26" i="12" s="1"/>
  <c r="E27" i="12" l="1"/>
  <c r="F27" i="12" s="1"/>
  <c r="G27" i="12" s="1"/>
  <c r="E28" i="12" l="1"/>
  <c r="F28" i="12" s="1"/>
  <c r="G28" i="12" s="1"/>
  <c r="E29" i="12" l="1"/>
  <c r="F29" i="12" s="1"/>
  <c r="G29" i="12" s="1"/>
  <c r="E30" i="12" l="1"/>
  <c r="F30" i="12" s="1"/>
  <c r="G30" i="12" s="1"/>
  <c r="E31" i="12" l="1"/>
  <c r="F31" i="12" s="1"/>
  <c r="G31" i="12" s="1"/>
  <c r="E32" i="12" s="1"/>
  <c r="F32" i="12" s="1"/>
  <c r="G32" i="12" s="1"/>
  <c r="E33" i="12" s="1"/>
  <c r="F33" i="12" s="1"/>
  <c r="G33" i="12" s="1"/>
  <c r="E34" i="12" l="1"/>
  <c r="F34" i="12" s="1"/>
  <c r="G34" i="12" s="1"/>
  <c r="E35" i="12" l="1"/>
  <c r="F35" i="12" s="1"/>
  <c r="G35" i="12"/>
  <c r="E36" i="12" l="1"/>
  <c r="F36" i="12" s="1"/>
  <c r="G36" i="12" s="1"/>
  <c r="E37" i="12" l="1"/>
  <c r="F37" i="12" s="1"/>
  <c r="G37" i="12"/>
  <c r="E38" i="12" l="1"/>
  <c r="F38" i="12" s="1"/>
  <c r="G38" i="12" s="1"/>
  <c r="E39" i="12" s="1"/>
  <c r="F39" i="12" s="1"/>
  <c r="G39" i="12" s="1"/>
  <c r="E40" i="12" l="1"/>
  <c r="F40" i="12" s="1"/>
  <c r="G40" i="12" s="1"/>
  <c r="E41" i="12" s="1"/>
  <c r="F41" i="12" s="1"/>
  <c r="G41" i="12" s="1"/>
  <c r="E42" i="12" s="1"/>
  <c r="F42" i="12" s="1"/>
  <c r="G42" i="12" l="1"/>
  <c r="E43" i="12" s="1"/>
  <c r="F43" i="12" s="1"/>
  <c r="G43" i="12" l="1"/>
  <c r="E44" i="12" s="1"/>
  <c r="F44" i="12" s="1"/>
  <c r="G44" i="12" l="1"/>
  <c r="E45" i="12" s="1"/>
  <c r="F45" i="12" s="1"/>
  <c r="G45" i="12" s="1"/>
  <c r="E46" i="12" s="1"/>
  <c r="F46" i="12" l="1"/>
  <c r="G46" i="12" s="1"/>
  <c r="E47" i="12" s="1"/>
  <c r="F47" i="12" l="1"/>
  <c r="G47" i="12" s="1"/>
  <c r="E48" i="12" s="1"/>
  <c r="F48" i="12" l="1"/>
  <c r="G48" i="12" s="1"/>
  <c r="E49" i="12" s="1"/>
  <c r="F49" i="12" l="1"/>
  <c r="G49" i="12" s="1"/>
  <c r="E50" i="12" s="1"/>
  <c r="F50" i="12" l="1"/>
  <c r="G50" i="12" s="1"/>
  <c r="E51" i="12" s="1"/>
  <c r="F51" i="12" l="1"/>
  <c r="G51" i="12" s="1"/>
  <c r="E52" i="12" s="1"/>
  <c r="F52" i="12" l="1"/>
  <c r="G52" i="12" s="1"/>
  <c r="E53" i="12" s="1"/>
  <c r="F53" i="12" l="1"/>
  <c r="G53" i="12" s="1"/>
  <c r="E54" i="12" s="1"/>
  <c r="F54" i="12" l="1"/>
  <c r="G54" i="12" s="1"/>
  <c r="E55" i="12" s="1"/>
  <c r="F55" i="12" l="1"/>
  <c r="G55" i="12" s="1"/>
  <c r="E56" i="12" s="1"/>
  <c r="F56" i="12" l="1"/>
  <c r="G56" i="12" s="1"/>
  <c r="E57" i="12" s="1"/>
  <c r="F57" i="12" l="1"/>
  <c r="G57" i="12" s="1"/>
  <c r="E58" i="12" s="1"/>
  <c r="F58" i="12" l="1"/>
  <c r="G58" i="12" s="1"/>
  <c r="E59" i="12" s="1"/>
  <c r="F59" i="12" l="1"/>
  <c r="G59" i="12"/>
  <c r="E60" i="12" s="1"/>
  <c r="F60" i="12" l="1"/>
  <c r="G60" i="12"/>
  <c r="E61" i="12" s="1"/>
  <c r="F61" i="12" l="1"/>
  <c r="G61" i="12" s="1"/>
  <c r="E62" i="12" s="1"/>
  <c r="F62" i="12" l="1"/>
  <c r="G62" i="12" s="1"/>
  <c r="E63" i="12" s="1"/>
  <c r="F63" i="12" l="1"/>
  <c r="G63" i="12"/>
  <c r="E64" i="12" s="1"/>
  <c r="F64" i="12" l="1"/>
  <c r="G64" i="12"/>
  <c r="E65" i="12" s="1"/>
  <c r="F65" i="12" l="1"/>
  <c r="G65" i="12"/>
  <c r="E66" i="12" s="1"/>
  <c r="F66" i="12" l="1"/>
  <c r="G66" i="12"/>
  <c r="E67" i="12" s="1"/>
  <c r="F67" i="12" l="1"/>
  <c r="G67" i="12"/>
  <c r="E68" i="12" s="1"/>
  <c r="F68" i="12" l="1"/>
  <c r="G68" i="12"/>
  <c r="E69" i="12" s="1"/>
  <c r="F69" i="12" l="1"/>
  <c r="G69" i="12" s="1"/>
  <c r="E70" i="12" s="1"/>
  <c r="F70" i="12" l="1"/>
  <c r="G70" i="12" s="1"/>
  <c r="E71" i="12" s="1"/>
  <c r="F71" i="12" l="1"/>
  <c r="G71" i="12"/>
  <c r="E72" i="12" s="1"/>
  <c r="F72" i="12" l="1"/>
  <c r="G72" i="12" s="1"/>
  <c r="E73" i="12" s="1"/>
  <c r="F73" i="12" l="1"/>
  <c r="G73" i="12" s="1"/>
  <c r="E74" i="12" s="1"/>
  <c r="F74" i="12" l="1"/>
  <c r="G74" i="12" s="1"/>
  <c r="E75" i="12" s="1"/>
  <c r="F75" i="12" l="1"/>
  <c r="G75" i="12" s="1"/>
  <c r="E76" i="12" s="1"/>
  <c r="F76" i="12" l="1"/>
  <c r="G76" i="12" s="1"/>
  <c r="E77" i="12" s="1"/>
  <c r="F77" i="12" l="1"/>
  <c r="G77" i="12" s="1"/>
  <c r="E78" i="12" s="1"/>
  <c r="F78" i="12" l="1"/>
  <c r="G78" i="12" s="1"/>
  <c r="E79" i="12" s="1"/>
  <c r="F79" i="12" l="1"/>
  <c r="G79" i="12" s="1"/>
  <c r="E80" i="12" s="1"/>
  <c r="F80" i="12" l="1"/>
  <c r="G80" i="12"/>
  <c r="E81" i="12" s="1"/>
  <c r="F81" i="12" l="1"/>
  <c r="G81" i="12" s="1"/>
  <c r="E82" i="12" s="1"/>
  <c r="F82" i="12" l="1"/>
  <c r="G82" i="12" s="1"/>
  <c r="E83" i="12" s="1"/>
  <c r="F83" i="12" l="1"/>
  <c r="G83" i="12"/>
  <c r="E84" i="12" s="1"/>
  <c r="F84" i="12" l="1"/>
  <c r="G84" i="12" s="1"/>
  <c r="E85" i="12" s="1"/>
  <c r="F85" i="12" l="1"/>
  <c r="G85" i="12"/>
  <c r="E86" i="12" s="1"/>
  <c r="F86" i="12" l="1"/>
  <c r="G86" i="12" s="1"/>
  <c r="E87" i="12" s="1"/>
  <c r="F87" i="12" l="1"/>
  <c r="G87" i="12" s="1"/>
  <c r="E88" i="12" s="1"/>
  <c r="F88" i="12" l="1"/>
  <c r="G88" i="12"/>
  <c r="E89" i="12" s="1"/>
  <c r="F89" i="12" l="1"/>
  <c r="G89" i="12" s="1"/>
  <c r="E90" i="12" s="1"/>
  <c r="F90" i="12" l="1"/>
  <c r="G90" i="12" s="1"/>
  <c r="E91" i="12" s="1"/>
  <c r="F91" i="12" l="1"/>
  <c r="G91" i="12" s="1"/>
  <c r="E92" i="12" s="1"/>
  <c r="F92" i="12" l="1"/>
  <c r="G92" i="12" s="1"/>
  <c r="E93" i="12" s="1"/>
  <c r="F93" i="12" l="1"/>
  <c r="G93" i="12"/>
  <c r="E94" i="12" s="1"/>
  <c r="F94" i="12" l="1"/>
  <c r="G94" i="12" s="1"/>
  <c r="E95" i="12" s="1"/>
  <c r="F95" i="12" l="1"/>
  <c r="G95" i="12" s="1"/>
  <c r="E96" i="12" s="1"/>
  <c r="F96" i="12" l="1"/>
  <c r="G96" i="12"/>
  <c r="E97" i="12" s="1"/>
  <c r="F97" i="12" l="1"/>
  <c r="G97" i="12" s="1"/>
  <c r="E98" i="12" s="1"/>
  <c r="F98" i="12" l="1"/>
  <c r="G98" i="12"/>
  <c r="E99" i="12" s="1"/>
  <c r="F99" i="12" l="1"/>
  <c r="G99" i="12"/>
  <c r="E100" i="12" s="1"/>
  <c r="F100" i="12" l="1"/>
  <c r="G100" i="12" s="1"/>
  <c r="E101" i="12" s="1"/>
  <c r="F101" i="12" l="1"/>
  <c r="G101" i="12"/>
  <c r="E102" i="12" s="1"/>
  <c r="F102" i="12" l="1"/>
  <c r="G102" i="12"/>
  <c r="E103" i="12" s="1"/>
  <c r="F103" i="12" l="1"/>
  <c r="G103" i="12"/>
  <c r="E104" i="12" s="1"/>
  <c r="F104" i="12" l="1"/>
  <c r="G104" i="12" s="1"/>
  <c r="E105" i="12" s="1"/>
  <c r="F105" i="12" l="1"/>
  <c r="G105" i="12"/>
  <c r="E106" i="12" s="1"/>
  <c r="F106" i="12" l="1"/>
  <c r="G106" i="12"/>
  <c r="E107" i="12" s="1"/>
  <c r="F107" i="12" l="1"/>
  <c r="G107" i="12" s="1"/>
  <c r="E108" i="12" s="1"/>
  <c r="F108" i="12" l="1"/>
  <c r="G108" i="12" s="1"/>
  <c r="E109" i="12" s="1"/>
  <c r="F109" i="12" l="1"/>
  <c r="G109" i="12"/>
  <c r="E110" i="12" s="1"/>
  <c r="F110" i="12" l="1"/>
  <c r="G110" i="12" s="1"/>
  <c r="E111" i="12" s="1"/>
  <c r="F111" i="12" l="1"/>
  <c r="G111" i="12" s="1"/>
  <c r="E112" i="12" s="1"/>
  <c r="F112" i="12" l="1"/>
  <c r="G112" i="12" s="1"/>
  <c r="E113" i="12" s="1"/>
  <c r="F113" i="12" l="1"/>
  <c r="G113" i="12"/>
  <c r="E114" i="12" s="1"/>
  <c r="F114" i="12" l="1"/>
  <c r="G114" i="12" s="1"/>
  <c r="E115" i="12" s="1"/>
  <c r="F115" i="12" l="1"/>
  <c r="G115" i="12"/>
  <c r="E116" i="12" s="1"/>
  <c r="F116" i="12" l="1"/>
  <c r="G116" i="12"/>
  <c r="E117" i="12" s="1"/>
  <c r="F117" i="12" l="1"/>
  <c r="G117" i="12" s="1"/>
  <c r="E118" i="12" s="1"/>
  <c r="F118" i="12" l="1"/>
  <c r="G118" i="12"/>
  <c r="E119" i="12" s="1"/>
  <c r="F119" i="12" l="1"/>
  <c r="G119" i="12"/>
  <c r="E120" i="12" s="1"/>
  <c r="F120" i="12" l="1"/>
  <c r="G120" i="12"/>
  <c r="E121" i="12" s="1"/>
  <c r="F121" i="12" l="1"/>
  <c r="G121" i="12"/>
  <c r="E122" i="12" s="1"/>
  <c r="F122" i="12" l="1"/>
  <c r="G122" i="12"/>
  <c r="E123" i="12" s="1"/>
  <c r="F123" i="12" l="1"/>
  <c r="G123" i="12"/>
  <c r="E124" i="12" s="1"/>
  <c r="F124" i="12" l="1"/>
  <c r="G124" i="12"/>
  <c r="E125" i="12" s="1"/>
  <c r="F125" i="12" l="1"/>
  <c r="G125" i="12"/>
  <c r="E126" i="12" s="1"/>
  <c r="F126" i="12" l="1"/>
  <c r="G126" i="12"/>
  <c r="E127" i="12" s="1"/>
  <c r="F127" i="12" l="1"/>
  <c r="G127" i="12" s="1"/>
  <c r="E128" i="12" s="1"/>
  <c r="F128" i="12" l="1"/>
  <c r="G128" i="12"/>
  <c r="E129" i="12" s="1"/>
  <c r="F129" i="12" l="1"/>
  <c r="G129" i="12" s="1"/>
  <c r="E130" i="12" s="1"/>
  <c r="F130" i="12" l="1"/>
  <c r="G130" i="12"/>
  <c r="E131" i="12" s="1"/>
  <c r="F131" i="12" l="1"/>
  <c r="G131" i="12" s="1"/>
  <c r="E132" i="12" s="1"/>
  <c r="F132" i="12" l="1"/>
  <c r="G132" i="12" s="1"/>
  <c r="E133" i="12" s="1"/>
  <c r="F133" i="12" l="1"/>
  <c r="G133" i="12" s="1"/>
  <c r="E134" i="12" s="1"/>
  <c r="F134" i="12" l="1"/>
  <c r="G134" i="12"/>
  <c r="E135" i="12" s="1"/>
  <c r="F135" i="12" l="1"/>
  <c r="G135" i="12"/>
  <c r="E136" i="12" s="1"/>
  <c r="F136" i="12" l="1"/>
  <c r="G136" i="12"/>
  <c r="E137" i="12" s="1"/>
  <c r="F137" i="12" l="1"/>
  <c r="G137" i="12" s="1"/>
  <c r="E138" i="12" s="1"/>
  <c r="F138" i="12" l="1"/>
  <c r="G138" i="12"/>
  <c r="E139" i="12" s="1"/>
  <c r="F139" i="12" l="1"/>
  <c r="G139" i="12"/>
  <c r="E140" i="12" s="1"/>
  <c r="F140" i="12" l="1"/>
  <c r="G140" i="12" s="1"/>
  <c r="E141" i="12" s="1"/>
  <c r="F141" i="12" l="1"/>
  <c r="G141" i="12" s="1"/>
</calcChain>
</file>

<file path=xl/sharedStrings.xml><?xml version="1.0" encoding="utf-8"?>
<sst xmlns="http://schemas.openxmlformats.org/spreadsheetml/2006/main" count="341" uniqueCount="277">
  <si>
    <t>Annual Interest Rate</t>
  </si>
  <si>
    <t>Loan Principal</t>
  </si>
  <si>
    <t>Loan Period in Years</t>
  </si>
  <si>
    <t>Monthly Payment</t>
  </si>
  <si>
    <t>Total Payment Over Life of the Loan</t>
  </si>
  <si>
    <t>Principal</t>
  </si>
  <si>
    <t xml:space="preserve">Interest </t>
  </si>
  <si>
    <t xml:space="preserve">Future Value = </t>
  </si>
  <si>
    <t>ENTER APPROPRIATE VALUES IN YELLOW CELLS</t>
  </si>
  <si>
    <t>Growing Your Savings With A Single Deposit</t>
  </si>
  <si>
    <t>Amount of Deposit</t>
  </si>
  <si>
    <t>Years to Save</t>
  </si>
  <si>
    <t>Growing Your Savings With a Series of Payments</t>
  </si>
  <si>
    <t>Payment Amount</t>
  </si>
  <si>
    <t>How Many Years Worth of Payments</t>
  </si>
  <si>
    <t>The Impact of Debt</t>
  </si>
  <si>
    <t xml:space="preserve">  1  for Annual Compounding</t>
  </si>
  <si>
    <t xml:space="preserve">  2  for Semi-Annual Compounding</t>
  </si>
  <si>
    <t xml:space="preserve">  4  for  Quarterly  Compounding</t>
  </si>
  <si>
    <t>12 for Monthly  Compounding</t>
  </si>
  <si>
    <t>Traditional Monthly Loan</t>
  </si>
  <si>
    <t>Total Cash Invested</t>
  </si>
  <si>
    <t>52 for Weekly Compounding</t>
  </si>
  <si>
    <t>365 for Daily Compounding</t>
  </si>
  <si>
    <r>
      <rPr>
        <b/>
        <sz val="18"/>
        <color rgb="FFFF0000"/>
        <rFont val="SimSun"/>
      </rPr>
      <t xml:space="preserve">* </t>
    </r>
    <r>
      <rPr>
        <b/>
        <sz val="14"/>
        <color rgb="FFFF0000"/>
        <rFont val="SimSun"/>
      </rPr>
      <t xml:space="preserve"> Compounding Periods</t>
    </r>
  </si>
  <si>
    <r>
      <t xml:space="preserve"># of Compounding Periods in the Year </t>
    </r>
    <r>
      <rPr>
        <b/>
        <sz val="18"/>
        <color rgb="FFFF0000"/>
        <rFont val="Calibri"/>
        <family val="2"/>
        <scheme val="minor"/>
      </rPr>
      <t>*</t>
    </r>
  </si>
  <si>
    <t>Date</t>
  </si>
  <si>
    <t>Payments</t>
  </si>
  <si>
    <t>Toward Interest</t>
  </si>
  <si>
    <t>Toward Principal</t>
  </si>
  <si>
    <t>1/31/Year 1</t>
  </si>
  <si>
    <t>2/28/Year 1</t>
  </si>
  <si>
    <t>1/31/Year 2</t>
  </si>
  <si>
    <t>2/28/Year 2</t>
  </si>
  <si>
    <t>1/31/Year 3</t>
  </si>
  <si>
    <t>2/28/Year 3</t>
  </si>
  <si>
    <t>1/31/Year 4</t>
  </si>
  <si>
    <t>2/28/Year 4</t>
  </si>
  <si>
    <t>1/31/Year 5</t>
  </si>
  <si>
    <t>2/28/Year 5</t>
  </si>
  <si>
    <t>1/31/Year 6</t>
  </si>
  <si>
    <t>2/28/Year 6</t>
  </si>
  <si>
    <t>1/31/Year 7</t>
  </si>
  <si>
    <t>2/28/Year 7</t>
  </si>
  <si>
    <t>1/31/Year 8</t>
  </si>
  <si>
    <t>2/28/Year 8</t>
  </si>
  <si>
    <t>1/31/Year 9</t>
  </si>
  <si>
    <t>2/28/Year 9</t>
  </si>
  <si>
    <t>1/31/Year 10</t>
  </si>
  <si>
    <t>2/28/Year 10</t>
  </si>
  <si>
    <t>3/31/Year 1</t>
  </si>
  <si>
    <t>4/30/Year 1</t>
  </si>
  <si>
    <t>5/31/Year 1</t>
  </si>
  <si>
    <t>6/30/Year 1</t>
  </si>
  <si>
    <t>7/31/Year 1</t>
  </si>
  <si>
    <t>8/31/Year 1</t>
  </si>
  <si>
    <t>9/30/Year 1</t>
  </si>
  <si>
    <t>10/31/Year 1</t>
  </si>
  <si>
    <t>11/30/Year 1</t>
  </si>
  <si>
    <t>12/31/Year 1</t>
  </si>
  <si>
    <t>1/01/Year 1</t>
  </si>
  <si>
    <t>3/31/Year 2</t>
  </si>
  <si>
    <t>4/30/Year 2</t>
  </si>
  <si>
    <t>5/31/Year 2</t>
  </si>
  <si>
    <t>6/30/Year 2</t>
  </si>
  <si>
    <t>7/31/Year 2</t>
  </si>
  <si>
    <t>8/31/Year 2</t>
  </si>
  <si>
    <t>9/30/Year 2</t>
  </si>
  <si>
    <t>10/31/Year 2</t>
  </si>
  <si>
    <t>11/30/Year 2</t>
  </si>
  <si>
    <t>12/31/Year 2</t>
  </si>
  <si>
    <t>3/31/Year 3</t>
  </si>
  <si>
    <t>4/30/Year 3</t>
  </si>
  <si>
    <t>5/31/Year 3</t>
  </si>
  <si>
    <t>6/30/Year 3</t>
  </si>
  <si>
    <t>7/31/Year 3</t>
  </si>
  <si>
    <t>8/31/Year 3</t>
  </si>
  <si>
    <t>9/30/Year 3</t>
  </si>
  <si>
    <t>10/31/Year 3</t>
  </si>
  <si>
    <t>11/30/Year 3</t>
  </si>
  <si>
    <t>12/31/Year 3</t>
  </si>
  <si>
    <t>3/31/Year 4</t>
  </si>
  <si>
    <t>4/30/Year 4</t>
  </si>
  <si>
    <t>5/31/Year 4</t>
  </si>
  <si>
    <t>6/30/Year 4</t>
  </si>
  <si>
    <t>7/31/Year 4</t>
  </si>
  <si>
    <t>8/31/Year 4</t>
  </si>
  <si>
    <t>9/30/Year 4</t>
  </si>
  <si>
    <t>10/31/Year 4</t>
  </si>
  <si>
    <t>11/30/Year 4</t>
  </si>
  <si>
    <t>12/31/Year 4</t>
  </si>
  <si>
    <t>3/31/Year 5</t>
  </si>
  <si>
    <t>4/30/Year 5</t>
  </si>
  <si>
    <t>5/31/Year 5</t>
  </si>
  <si>
    <t>6/30/Year 5</t>
  </si>
  <si>
    <t>7/31/Year 5</t>
  </si>
  <si>
    <t>8/31/Year 5</t>
  </si>
  <si>
    <t>9/30/Year 5</t>
  </si>
  <si>
    <t>10/31/Year 5</t>
  </si>
  <si>
    <t>11/30/Year 5</t>
  </si>
  <si>
    <t>12/31/Year 5</t>
  </si>
  <si>
    <t>3/31/Year 6</t>
  </si>
  <si>
    <t>4/30/Year 6</t>
  </si>
  <si>
    <t>5/31/Year 6</t>
  </si>
  <si>
    <t>6/30/Year 6</t>
  </si>
  <si>
    <t>7/31/Year 6</t>
  </si>
  <si>
    <t>8/31/Year 6</t>
  </si>
  <si>
    <t>9/30/Year 6</t>
  </si>
  <si>
    <t>10/31/Year 6</t>
  </si>
  <si>
    <t>11/30/Year 6</t>
  </si>
  <si>
    <t>12/31/Year 6</t>
  </si>
  <si>
    <t>3/31/Year 7</t>
  </si>
  <si>
    <t>4/30/Year 7</t>
  </si>
  <si>
    <t>5/31/Year 7</t>
  </si>
  <si>
    <t>6/30/Year 7</t>
  </si>
  <si>
    <t>7/31/Year 7</t>
  </si>
  <si>
    <t>8/31/Year 7</t>
  </si>
  <si>
    <t>9/30/Year 7</t>
  </si>
  <si>
    <t>10/31/Year 7</t>
  </si>
  <si>
    <t>11/30/Year 7</t>
  </si>
  <si>
    <t>12/31/Year 7</t>
  </si>
  <si>
    <t>3/31/Year 8</t>
  </si>
  <si>
    <t>4/30/Year 8</t>
  </si>
  <si>
    <t>5/31/Year 8</t>
  </si>
  <si>
    <t>6/30/Year 8</t>
  </si>
  <si>
    <t>7/31/Year 8</t>
  </si>
  <si>
    <t>8/31/Year 8</t>
  </si>
  <si>
    <t>9/30/Year 8</t>
  </si>
  <si>
    <t>10/31/Year 8</t>
  </si>
  <si>
    <t>11/30/Year 8</t>
  </si>
  <si>
    <t>12/31/Year 8</t>
  </si>
  <si>
    <t>3/31/Year 9</t>
  </si>
  <si>
    <t>4/30/Year 9</t>
  </si>
  <si>
    <t>5/31/Year 9</t>
  </si>
  <si>
    <t>6/30/Year 9</t>
  </si>
  <si>
    <t>7/31/Year 9</t>
  </si>
  <si>
    <t>8/31/Year 9</t>
  </si>
  <si>
    <t>9/30/Year 9</t>
  </si>
  <si>
    <t>10/31/Year 9</t>
  </si>
  <si>
    <t>11/30/Year 9</t>
  </si>
  <si>
    <t>12/31/Year 9</t>
  </si>
  <si>
    <t>3/31/Year 10</t>
  </si>
  <si>
    <t>4/30/Year 10</t>
  </si>
  <si>
    <t>5/31/Year 10</t>
  </si>
  <si>
    <t>6/30/Year 10</t>
  </si>
  <si>
    <t>7/31/Year 10</t>
  </si>
  <si>
    <t>8/31/Year 10</t>
  </si>
  <si>
    <t>9/30/Year 10</t>
  </si>
  <si>
    <t>10/31/Year 10</t>
  </si>
  <si>
    <t>11/30/Year 10</t>
  </si>
  <si>
    <t>12/31/Year 10</t>
  </si>
  <si>
    <t>Remaining Balance</t>
  </si>
  <si>
    <t>Amortization Schedule</t>
  </si>
  <si>
    <t xml:space="preserve"> </t>
  </si>
  <si>
    <t>,C6,.05)</t>
  </si>
  <si>
    <t>Beginning Age (20-30)</t>
  </si>
  <si>
    <t>Beginning annual Salary</t>
  </si>
  <si>
    <t>Annual Raise</t>
  </si>
  <si>
    <t>Annual Investment Return</t>
  </si>
  <si>
    <t>Age at Retirement (50-75)</t>
  </si>
  <si>
    <t>401k /employer Match (up to 5%)</t>
  </si>
  <si>
    <t>Total Employee + Employer</t>
  </si>
  <si>
    <t>Age</t>
  </si>
  <si>
    <t>Annual Salary</t>
  </si>
  <si>
    <t>Return</t>
  </si>
  <si>
    <t>Balance</t>
  </si>
  <si>
    <t>Employee Contribution (0%-10%)</t>
  </si>
  <si>
    <t>Initial investment</t>
  </si>
  <si>
    <t>Actual Cash Invested + Interest</t>
  </si>
  <si>
    <t>Total</t>
  </si>
  <si>
    <t># of payments per year</t>
  </si>
  <si>
    <t>Annual Investment</t>
  </si>
  <si>
    <t xml:space="preserve">401(k) Plan Growth </t>
  </si>
  <si>
    <t xml:space="preserve">Name:                                                                           </t>
  </si>
  <si>
    <t xml:space="preserve"> Date:    </t>
  </si>
  <si>
    <t>Personal Balance Sheet</t>
  </si>
  <si>
    <r>
      <t>Purpose:</t>
    </r>
    <r>
      <rPr>
        <sz val="8"/>
        <rFont val="Arial"/>
        <family val="2"/>
      </rPr>
      <t xml:space="preserve"> To determine your current financial position. </t>
    </r>
  </si>
  <si>
    <t xml:space="preserve">  </t>
  </si>
  <si>
    <t xml:space="preserve">Assets </t>
  </si>
  <si>
    <t xml:space="preserve"> Liquid assets</t>
  </si>
  <si>
    <t>Checking account balance</t>
  </si>
  <si>
    <t xml:space="preserve"> Savings/money market accounts, funds</t>
  </si>
  <si>
    <t>Cash value of life insurance</t>
  </si>
  <si>
    <t>Other</t>
  </si>
  <si>
    <t>Total liquid assets</t>
  </si>
  <si>
    <t>Household assets and possessions</t>
  </si>
  <si>
    <t>Current market value of home</t>
  </si>
  <si>
    <t>Market value of automobiles</t>
  </si>
  <si>
    <t>Furniture</t>
  </si>
  <si>
    <t>Computer, electronics, camera</t>
  </si>
  <si>
    <t>Jewelry</t>
  </si>
  <si>
    <t>Total household assets</t>
  </si>
  <si>
    <t>Investment assets</t>
  </si>
  <si>
    <t>Savings certificates</t>
  </si>
  <si>
    <t>Stocks and bonds</t>
  </si>
  <si>
    <t>Retirement accounts</t>
  </si>
  <si>
    <t>Mutual funds</t>
  </si>
  <si>
    <t>Total investment assets</t>
  </si>
  <si>
    <t>Total assets</t>
  </si>
  <si>
    <t>Liabilities</t>
  </si>
  <si>
    <t>Current liabilities</t>
  </si>
  <si>
    <t>Charge account and credit card balances</t>
  </si>
  <si>
    <t>Loan balances</t>
  </si>
  <si>
    <t>Total current liabilities</t>
  </si>
  <si>
    <t>Long-term liabilities</t>
  </si>
  <si>
    <t>Mortgage</t>
  </si>
  <si>
    <t>Total long-term liabilities</t>
  </si>
  <si>
    <t>Total liabilities</t>
  </si>
  <si>
    <t>Net Worth</t>
  </si>
  <si>
    <t>(assets minus liabilities)</t>
  </si>
  <si>
    <t>Planning a Monthly Budget</t>
  </si>
  <si>
    <t xml:space="preserve">Annual </t>
  </si>
  <si>
    <t>Monthly Budget</t>
  </si>
  <si>
    <t>Savings:</t>
  </si>
  <si>
    <t>Gross Earnings</t>
  </si>
  <si>
    <t>Less % for Withholding Tax</t>
  </si>
  <si>
    <t>Other Miscellaneous inflows</t>
  </si>
  <si>
    <t>Net Cash Inflows</t>
  </si>
  <si>
    <t>Cash Outflows</t>
  </si>
  <si>
    <t xml:space="preserve">Savings  </t>
  </si>
  <si>
    <t>Mortgage or Rent Payments</t>
  </si>
  <si>
    <t>Car Loans Payment</t>
  </si>
  <si>
    <t>Other Debt Payments</t>
  </si>
  <si>
    <t>Groceries</t>
  </si>
  <si>
    <t>Heat &amp; Light</t>
  </si>
  <si>
    <t>Water</t>
  </si>
  <si>
    <t>Cell Phone</t>
  </si>
  <si>
    <t>Health Insurance</t>
  </si>
  <si>
    <t>Car Insurance</t>
  </si>
  <si>
    <t>Life Insurance</t>
  </si>
  <si>
    <t>Transportation  - gas</t>
  </si>
  <si>
    <t>Transportation  - oil/tune-up</t>
  </si>
  <si>
    <t>Childcare</t>
  </si>
  <si>
    <t>Entertainment</t>
  </si>
  <si>
    <t>Clothing</t>
  </si>
  <si>
    <t>Total  Cash Outflows</t>
  </si>
  <si>
    <r>
      <t xml:space="preserve">Net </t>
    </r>
    <r>
      <rPr>
        <b/>
        <i/>
        <sz val="18"/>
        <color theme="3"/>
        <rFont val="Calibri"/>
        <family val="2"/>
        <scheme val="minor"/>
      </rPr>
      <t>Monthly</t>
    </r>
    <r>
      <rPr>
        <b/>
        <sz val="18"/>
        <color theme="3"/>
        <rFont val="Calibri"/>
        <family val="2"/>
        <scheme val="minor"/>
      </rPr>
      <t xml:space="preserve"> Surplus (Deficit)</t>
    </r>
  </si>
  <si>
    <r>
      <t xml:space="preserve">Net </t>
    </r>
    <r>
      <rPr>
        <b/>
        <i/>
        <sz val="20"/>
        <color theme="3"/>
        <rFont val="Calibri"/>
        <family val="2"/>
        <scheme val="minor"/>
      </rPr>
      <t>Annual</t>
    </r>
    <r>
      <rPr>
        <b/>
        <sz val="20"/>
        <color theme="3"/>
        <rFont val="Calibri"/>
        <family val="2"/>
        <scheme val="minor"/>
      </rPr>
      <t xml:space="preserve"> Surplus (Deficit)</t>
    </r>
  </si>
  <si>
    <t>Cash Inflows:</t>
  </si>
  <si>
    <t>Less % for Withholding</t>
  </si>
  <si>
    <t>Internet</t>
  </si>
  <si>
    <r>
      <t xml:space="preserve">Transportation  - </t>
    </r>
    <r>
      <rPr>
        <b/>
        <sz val="11"/>
        <color theme="3"/>
        <rFont val="Calibri"/>
        <family val="2"/>
        <scheme val="minor"/>
      </rPr>
      <t>gas &amp; tune-ups</t>
    </r>
  </si>
  <si>
    <t>Your Goals!</t>
  </si>
  <si>
    <t>(Write them down Folks)</t>
  </si>
  <si>
    <r>
      <t>Short-Term Goals</t>
    </r>
    <r>
      <rPr>
        <b/>
        <i/>
        <sz val="22"/>
        <color theme="3"/>
        <rFont val="Cambria"/>
        <family val="1"/>
        <scheme val="major"/>
      </rPr>
      <t xml:space="preserve"> (12-18 months)</t>
    </r>
  </si>
  <si>
    <t>Description</t>
  </si>
  <si>
    <t xml:space="preserve">Dollar 
Amount </t>
  </si>
  <si>
    <t>Strategy</t>
  </si>
  <si>
    <t>Completion Status</t>
  </si>
  <si>
    <t>1.</t>
  </si>
  <si>
    <t>2.</t>
  </si>
  <si>
    <t>3.</t>
  </si>
  <si>
    <t>4.</t>
  </si>
  <si>
    <r>
      <t xml:space="preserve"> Mid-Term Goals </t>
    </r>
    <r>
      <rPr>
        <b/>
        <i/>
        <sz val="22"/>
        <color theme="3"/>
        <rFont val="Cambria"/>
        <family val="1"/>
        <scheme val="major"/>
      </rPr>
      <t xml:space="preserve">(2-8 Years) </t>
    </r>
  </si>
  <si>
    <r>
      <t xml:space="preserve">Long-Term Goals </t>
    </r>
    <r>
      <rPr>
        <b/>
        <i/>
        <sz val="22"/>
        <color theme="3"/>
        <rFont val="Cambria"/>
        <family val="1"/>
        <scheme val="major"/>
      </rPr>
      <t>(8 Years &amp; Beyond)</t>
    </r>
  </si>
  <si>
    <t>Current Age</t>
  </si>
  <si>
    <t>Death Age</t>
  </si>
  <si>
    <t>Annual Rate of Return</t>
  </si>
  <si>
    <t>Retirement Calculator</t>
  </si>
  <si>
    <t>Retirement Age</t>
  </si>
  <si>
    <t>Monthly Withdrawal Amount</t>
  </si>
  <si>
    <t>Base Amount to start with</t>
  </si>
  <si>
    <t>Total to accumulate in order to retire under scenario above</t>
  </si>
  <si>
    <t>How much to save each month to fund the retirement scenario above</t>
  </si>
  <si>
    <t>Annual Interest Rate (APR)</t>
  </si>
  <si>
    <t>The Effect of High Credit Card APRs</t>
  </si>
  <si>
    <t>Average Annual Credit Card Balance</t>
  </si>
  <si>
    <t>Total Interest Paid Annually</t>
  </si>
  <si>
    <t>Expected Monthly Payment</t>
  </si>
  <si>
    <t>Months to Pay off Balance</t>
  </si>
  <si>
    <t>Annual Interest Paid</t>
  </si>
  <si>
    <t>Desired Number of months to pay off loan</t>
  </si>
  <si>
    <t xml:space="preserve"># Months to Pay The Balance  
</t>
  </si>
  <si>
    <t>Payment Needed to Pay Off the Loan in a Given Time Period</t>
  </si>
  <si>
    <t>Interest Received</t>
  </si>
  <si>
    <t>Cable/Streaming Channels</t>
  </si>
  <si>
    <t>Years to Pay off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</si>
</sst>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%"/>
    <numFmt numFmtId="167" formatCode="&quot;$&quot;#,##0.00"/>
    <numFmt numFmtId="168" formatCode="_(* #,##0.0_);_(* \(#,##0.0\);_(* &quot;-&quot;??_);_(@_)"/>
  </numFmts>
  <fonts count="77" x14ac:knownFonts="1"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2"/>
      <color theme="1"/>
      <name val="Times New Roman"/>
      <family val="1"/>
    </font>
    <font>
      <sz val="16"/>
      <color theme="1"/>
      <name val="Calibri"/>
      <family val="2"/>
      <scheme val="minor"/>
    </font>
    <font>
      <sz val="12"/>
      <color theme="1"/>
      <name val="Candara"/>
      <family val="2"/>
    </font>
    <font>
      <sz val="16"/>
      <color theme="1"/>
      <name val="Candara"/>
      <family val="2"/>
    </font>
    <font>
      <sz val="14"/>
      <name val="Candara"/>
      <family val="2"/>
    </font>
    <font>
      <sz val="14"/>
      <color theme="1"/>
      <name val="Candara"/>
      <family val="2"/>
    </font>
    <font>
      <sz val="20"/>
      <color theme="1"/>
      <name val="Candara"/>
      <family val="2"/>
    </font>
    <font>
      <sz val="36"/>
      <color theme="4" tint="-0.24994659260841701"/>
      <name val="Cambria"/>
      <family val="2"/>
      <scheme val="major"/>
    </font>
    <font>
      <sz val="16"/>
      <color theme="3"/>
      <name val="Cambria"/>
      <family val="2"/>
      <scheme val="major"/>
    </font>
    <font>
      <b/>
      <sz val="11"/>
      <color theme="3"/>
      <name val="Cambria"/>
      <family val="2"/>
      <scheme val="maj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 tint="0.14990691854609822"/>
      <name val="Calibri"/>
      <family val="1"/>
      <scheme val="minor"/>
    </font>
    <font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ndara"/>
      <family val="2"/>
    </font>
    <font>
      <b/>
      <sz val="18"/>
      <color theme="0"/>
      <name val="Times New Roman"/>
      <family val="1"/>
    </font>
    <font>
      <i/>
      <sz val="11"/>
      <color theme="1"/>
      <name val="Times New Roman"/>
      <family val="1"/>
    </font>
    <font>
      <b/>
      <sz val="16"/>
      <color theme="0"/>
      <name val="Candara"/>
      <family val="2"/>
    </font>
    <font>
      <sz val="16"/>
      <color theme="0"/>
      <name val="Times New Roman"/>
      <family val="2"/>
    </font>
    <font>
      <b/>
      <sz val="12"/>
      <color theme="0"/>
      <name val="Times New Roman"/>
      <family val="2"/>
    </font>
    <font>
      <b/>
      <sz val="16"/>
      <color theme="1"/>
      <name val="Times New Roman"/>
      <family val="1"/>
    </font>
    <font>
      <b/>
      <sz val="14"/>
      <color rgb="FFFF0000"/>
      <name val="SimSun"/>
    </font>
    <font>
      <b/>
      <sz val="18"/>
      <color rgb="FFFF0000"/>
      <name val="SimSun"/>
    </font>
    <font>
      <b/>
      <sz val="18"/>
      <color rgb="FFFF0000"/>
      <name val="Calibri"/>
      <family val="2"/>
      <scheme val="minor"/>
    </font>
    <font>
      <sz val="8"/>
      <name val="Times New Roman"/>
      <family val="2"/>
    </font>
    <font>
      <b/>
      <sz val="14"/>
      <color rgb="FFFFFF00"/>
      <name val="Times New Roman"/>
      <family val="1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theme="1"/>
      <name val="Times New Roman"/>
      <family val="2"/>
    </font>
    <font>
      <sz val="18"/>
      <color theme="1"/>
      <name val="Roboto"/>
    </font>
    <font>
      <b/>
      <sz val="14"/>
      <color theme="1"/>
      <name val="Roboto"/>
    </font>
    <font>
      <sz val="14"/>
      <color theme="1"/>
      <name val="Roboto"/>
    </font>
    <font>
      <b/>
      <sz val="14"/>
      <name val="Candara"/>
      <family val="2"/>
    </font>
    <font>
      <b/>
      <sz val="18"/>
      <color theme="0"/>
      <name val="Roboto"/>
    </font>
    <font>
      <b/>
      <sz val="8"/>
      <name val="Arial"/>
      <family val="2"/>
    </font>
    <font>
      <b/>
      <sz val="14"/>
      <color rgb="FF002060"/>
      <name val="Arial"/>
      <family val="2"/>
    </font>
    <font>
      <sz val="8"/>
      <color rgb="FF66330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22"/>
      <color theme="3"/>
      <name val="Cambria"/>
      <family val="2"/>
      <scheme val="major"/>
    </font>
    <font>
      <b/>
      <sz val="12"/>
      <color theme="3"/>
      <name val="Cambria"/>
      <family val="2"/>
      <scheme val="major"/>
    </font>
    <font>
      <b/>
      <sz val="16"/>
      <color theme="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i/>
      <sz val="18"/>
      <color theme="3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i/>
      <sz val="20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2"/>
      <color rgb="FF3F3F76"/>
      <name val="Calibri"/>
      <family val="2"/>
      <scheme val="minor"/>
    </font>
    <font>
      <sz val="28"/>
      <color theme="1"/>
      <name val="Candara"/>
      <family val="2"/>
    </font>
    <font>
      <i/>
      <sz val="16"/>
      <color theme="1"/>
      <name val="Times New Roman"/>
      <family val="1"/>
    </font>
    <font>
      <b/>
      <i/>
      <sz val="22"/>
      <color theme="3"/>
      <name val="Cambria"/>
      <family val="1"/>
      <scheme val="major"/>
    </font>
    <font>
      <b/>
      <sz val="14"/>
      <color theme="0"/>
      <name val="Times New Roman"/>
      <family val="1"/>
    </font>
    <font>
      <b/>
      <sz val="20"/>
      <color theme="0"/>
      <name val="Roboto"/>
    </font>
    <font>
      <b/>
      <sz val="20"/>
      <color theme="0"/>
      <name val="Garamond"/>
      <family val="1"/>
    </font>
    <font>
      <b/>
      <sz val="20"/>
      <color rgb="FFFFFF00"/>
      <name val="Candara"/>
      <family val="2"/>
    </font>
    <font>
      <b/>
      <sz val="14"/>
      <name val="Roboto"/>
    </font>
    <font>
      <b/>
      <sz val="16"/>
      <name val="Roboto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ndara"/>
      <family val="2"/>
    </font>
    <font>
      <b/>
      <sz val="14"/>
      <color theme="0"/>
      <name val="Candara"/>
      <family val="2"/>
    </font>
    <font>
      <b/>
      <sz val="22"/>
      <color rgb="FFFFFF00"/>
      <name val="Candara"/>
      <family val="2"/>
    </font>
  </fonts>
  <fills count="1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C99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25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0" borderId="12" applyNumberFormat="0" applyFill="0" applyProtection="0">
      <alignment vertical="center"/>
    </xf>
    <xf numFmtId="0" fontId="14" fillId="0" borderId="0" applyNumberFormat="0" applyFill="0" applyProtection="0"/>
    <xf numFmtId="0" fontId="15" fillId="0" borderId="11" applyNumberFormat="0" applyFill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3" fillId="0" borderId="17" applyNumberFormat="0" applyFill="0" applyAlignment="0" applyProtection="0"/>
    <xf numFmtId="0" fontId="34" fillId="0" borderId="0" applyNumberFormat="0" applyFill="0" applyBorder="0" applyAlignment="0" applyProtection="0"/>
    <xf numFmtId="0" fontId="1" fillId="0" borderId="0"/>
    <xf numFmtId="0" fontId="47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1" fillId="11" borderId="18" applyNumberFormat="0" applyAlignment="0" applyProtection="0"/>
  </cellStyleXfs>
  <cellXfs count="192">
    <xf numFmtId="0" fontId="0" fillId="0" borderId="0" xfId="0"/>
    <xf numFmtId="0" fontId="7" fillId="0" borderId="0" xfId="4" applyFont="1"/>
    <xf numFmtId="0" fontId="4" fillId="0" borderId="0" xfId="4"/>
    <xf numFmtId="0" fontId="8" fillId="0" borderId="0" xfId="4" applyFont="1"/>
    <xf numFmtId="0" fontId="9" fillId="0" borderId="0" xfId="4" applyFont="1" applyAlignment="1">
      <alignment vertical="top"/>
    </xf>
    <xf numFmtId="165" fontId="7" fillId="3" borderId="3" xfId="1" applyNumberFormat="1" applyFont="1" applyFill="1" applyBorder="1"/>
    <xf numFmtId="0" fontId="7" fillId="6" borderId="0" xfId="4" applyFont="1" applyFill="1"/>
    <xf numFmtId="0" fontId="11" fillId="0" borderId="0" xfId="4" applyFont="1" applyAlignment="1">
      <alignment vertical="top"/>
    </xf>
    <xf numFmtId="0" fontId="7" fillId="6" borderId="0" xfId="13" applyFont="1" applyFill="1"/>
    <xf numFmtId="0" fontId="19" fillId="4" borderId="4" xfId="4" applyFont="1" applyFill="1" applyBorder="1" applyAlignment="1">
      <alignment horizontal="center" vertical="center"/>
    </xf>
    <xf numFmtId="6" fontId="20" fillId="4" borderId="3" xfId="4" applyNumberFormat="1" applyFont="1" applyFill="1" applyBorder="1"/>
    <xf numFmtId="0" fontId="21" fillId="0" borderId="0" xfId="4" applyFont="1"/>
    <xf numFmtId="6" fontId="22" fillId="2" borderId="1" xfId="0" applyNumberFormat="1" applyFont="1" applyFill="1" applyBorder="1"/>
    <xf numFmtId="0" fontId="6" fillId="5" borderId="9" xfId="0" applyFont="1" applyFill="1" applyBorder="1"/>
    <xf numFmtId="0" fontId="6" fillId="5" borderId="10" xfId="0" applyFont="1" applyFill="1" applyBorder="1"/>
    <xf numFmtId="0" fontId="6" fillId="5" borderId="14" xfId="0" applyFont="1" applyFill="1" applyBorder="1"/>
    <xf numFmtId="0" fontId="6" fillId="5" borderId="13" xfId="0" applyFont="1" applyFill="1" applyBorder="1"/>
    <xf numFmtId="6" fontId="6" fillId="5" borderId="13" xfId="0" applyNumberFormat="1" applyFont="1" applyFill="1" applyBorder="1"/>
    <xf numFmtId="165" fontId="6" fillId="5" borderId="13" xfId="1" applyNumberFormat="1" applyFont="1" applyFill="1" applyBorder="1"/>
    <xf numFmtId="0" fontId="6" fillId="5" borderId="8" xfId="0" applyFont="1" applyFill="1" applyBorder="1"/>
    <xf numFmtId="0" fontId="6" fillId="5" borderId="7" xfId="0" applyFont="1" applyFill="1" applyBorder="1"/>
    <xf numFmtId="164" fontId="7" fillId="3" borderId="3" xfId="2" applyNumberFormat="1" applyFont="1" applyFill="1" applyBorder="1"/>
    <xf numFmtId="6" fontId="6" fillId="7" borderId="15" xfId="0" applyNumberFormat="1" applyFont="1" applyFill="1" applyBorder="1"/>
    <xf numFmtId="10" fontId="7" fillId="3" borderId="3" xfId="3" applyNumberFormat="1" applyFont="1" applyFill="1" applyBorder="1"/>
    <xf numFmtId="0" fontId="24" fillId="2" borderId="0" xfId="4" applyFont="1" applyFill="1"/>
    <xf numFmtId="0" fontId="25" fillId="2" borderId="0" xfId="0" applyFont="1" applyFill="1"/>
    <xf numFmtId="0" fontId="3" fillId="0" borderId="0" xfId="16"/>
    <xf numFmtId="0" fontId="12" fillId="0" borderId="0" xfId="16" applyFont="1"/>
    <xf numFmtId="0" fontId="11" fillId="0" borderId="0" xfId="16" applyFont="1" applyAlignment="1">
      <alignment vertical="top"/>
    </xf>
    <xf numFmtId="0" fontId="7" fillId="6" borderId="0" xfId="16" applyFont="1" applyFill="1"/>
    <xf numFmtId="0" fontId="7" fillId="0" borderId="0" xfId="16" applyFont="1"/>
    <xf numFmtId="0" fontId="7" fillId="6" borderId="0" xfId="15" applyFont="1" applyFill="1"/>
    <xf numFmtId="0" fontId="28" fillId="0" borderId="0" xfId="4" applyFont="1"/>
    <xf numFmtId="0" fontId="23" fillId="0" borderId="0" xfId="0" applyFont="1" applyAlignment="1">
      <alignment horizontal="left" indent="2"/>
    </xf>
    <xf numFmtId="0" fontId="26" fillId="2" borderId="16" xfId="0" applyFont="1" applyFill="1" applyBorder="1" applyAlignment="1">
      <alignment horizontal="center" vertical="center" wrapText="1"/>
    </xf>
    <xf numFmtId="16" fontId="0" fillId="0" borderId="0" xfId="0" applyNumberFormat="1"/>
    <xf numFmtId="6" fontId="0" fillId="0" borderId="0" xfId="0" applyNumberFormat="1"/>
    <xf numFmtId="164" fontId="0" fillId="0" borderId="0" xfId="0" applyNumberFormat="1"/>
    <xf numFmtId="0" fontId="2" fillId="8" borderId="3" xfId="13" applyFont="1" applyFill="1" applyBorder="1" applyAlignment="1">
      <alignment horizontal="center" vertical="center" wrapText="1"/>
    </xf>
    <xf numFmtId="0" fontId="2" fillId="9" borderId="4" xfId="13" applyFont="1" applyFill="1" applyBorder="1" applyAlignment="1">
      <alignment horizontal="center" vertical="center" wrapText="1"/>
    </xf>
    <xf numFmtId="0" fontId="2" fillId="9" borderId="6" xfId="13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0" fillId="10" borderId="0" xfId="0" applyFill="1"/>
    <xf numFmtId="0" fontId="7" fillId="0" borderId="4" xfId="16" applyFont="1" applyBorder="1"/>
    <xf numFmtId="0" fontId="7" fillId="0" borderId="5" xfId="16" applyFont="1" applyBorder="1"/>
    <xf numFmtId="0" fontId="7" fillId="0" borderId="6" xfId="16" applyFont="1" applyBorder="1"/>
    <xf numFmtId="9" fontId="0" fillId="0" borderId="0" xfId="3" applyFont="1"/>
    <xf numFmtId="0" fontId="35" fillId="0" borderId="0" xfId="0" applyFont="1"/>
    <xf numFmtId="43" fontId="0" fillId="0" borderId="0" xfId="0" applyNumberFormat="1"/>
    <xf numFmtId="0" fontId="36" fillId="0" borderId="0" xfId="0" applyFont="1"/>
    <xf numFmtId="0" fontId="37" fillId="0" borderId="0" xfId="0" applyFont="1"/>
    <xf numFmtId="164" fontId="37" fillId="0" borderId="0" xfId="0" applyNumberFormat="1" applyFont="1"/>
    <xf numFmtId="0" fontId="38" fillId="0" borderId="0" xfId="0" applyFont="1"/>
    <xf numFmtId="165" fontId="37" fillId="0" borderId="0" xfId="1" applyNumberFormat="1" applyFont="1"/>
    <xf numFmtId="0" fontId="26" fillId="2" borderId="19" xfId="0" applyFont="1" applyFill="1" applyBorder="1" applyAlignment="1">
      <alignment horizontal="center" vertical="center" wrapText="1"/>
    </xf>
    <xf numFmtId="164" fontId="27" fillId="4" borderId="3" xfId="2" applyNumberFormat="1" applyFont="1" applyFill="1" applyBorder="1"/>
    <xf numFmtId="0" fontId="36" fillId="3" borderId="3" xfId="0" applyFont="1" applyFill="1" applyBorder="1"/>
    <xf numFmtId="164" fontId="36" fillId="3" borderId="3" xfId="2" applyNumberFormat="1" applyFont="1" applyFill="1" applyBorder="1"/>
    <xf numFmtId="9" fontId="36" fillId="3" borderId="3" xfId="0" applyNumberFormat="1" applyFont="1" applyFill="1" applyBorder="1"/>
    <xf numFmtId="166" fontId="36" fillId="3" borderId="3" xfId="0" applyNumberFormat="1" applyFont="1" applyFill="1" applyBorder="1"/>
    <xf numFmtId="0" fontId="40" fillId="2" borderId="0" xfId="0" applyFont="1" applyFill="1" applyAlignment="1">
      <alignment horizontal="center"/>
    </xf>
    <xf numFmtId="0" fontId="41" fillId="4" borderId="9" xfId="19" applyFont="1" applyFill="1" applyBorder="1" applyProtection="1">
      <protection hidden="1"/>
    </xf>
    <xf numFmtId="0" fontId="41" fillId="4" borderId="21" xfId="19" applyFont="1" applyFill="1" applyBorder="1" applyAlignment="1" applyProtection="1">
      <alignment horizontal="right"/>
      <protection hidden="1"/>
    </xf>
    <xf numFmtId="0" fontId="41" fillId="4" borderId="21" xfId="19" applyFont="1" applyFill="1" applyBorder="1" applyProtection="1">
      <protection hidden="1"/>
    </xf>
    <xf numFmtId="0" fontId="17" fillId="0" borderId="0" xfId="19" applyFont="1" applyProtection="1">
      <protection hidden="1"/>
    </xf>
    <xf numFmtId="0" fontId="42" fillId="4" borderId="14" xfId="19" applyFont="1" applyFill="1" applyBorder="1" applyProtection="1">
      <protection hidden="1"/>
    </xf>
    <xf numFmtId="0" fontId="43" fillId="4" borderId="0" xfId="19" applyFont="1" applyFill="1" applyProtection="1">
      <protection hidden="1"/>
    </xf>
    <xf numFmtId="0" fontId="44" fillId="4" borderId="0" xfId="19" applyFont="1" applyFill="1" applyProtection="1">
      <protection hidden="1"/>
    </xf>
    <xf numFmtId="0" fontId="41" fillId="4" borderId="14" xfId="19" applyFont="1" applyFill="1" applyBorder="1" applyProtection="1">
      <protection hidden="1"/>
    </xf>
    <xf numFmtId="0" fontId="44" fillId="0" borderId="0" xfId="19" applyFont="1" applyProtection="1">
      <protection hidden="1"/>
    </xf>
    <xf numFmtId="0" fontId="44" fillId="0" borderId="14" xfId="19" applyFont="1" applyBorder="1" applyProtection="1">
      <protection hidden="1"/>
    </xf>
    <xf numFmtId="0" fontId="45" fillId="0" borderId="0" xfId="19" applyFont="1" applyProtection="1">
      <protection hidden="1"/>
    </xf>
    <xf numFmtId="0" fontId="45" fillId="0" borderId="3" xfId="19" applyFont="1" applyBorder="1" applyAlignment="1" applyProtection="1">
      <alignment horizontal="center"/>
      <protection hidden="1"/>
    </xf>
    <xf numFmtId="0" fontId="44" fillId="0" borderId="14" xfId="19" applyFont="1" applyBorder="1" applyAlignment="1" applyProtection="1">
      <alignment horizontal="right"/>
      <protection hidden="1"/>
    </xf>
    <xf numFmtId="0" fontId="44" fillId="0" borderId="0" xfId="19" applyFont="1" applyAlignment="1" applyProtection="1">
      <alignment horizontal="right"/>
      <protection hidden="1"/>
    </xf>
    <xf numFmtId="167" fontId="44" fillId="0" borderId="20" xfId="19" applyNumberFormat="1" applyFont="1" applyBorder="1" applyProtection="1">
      <protection locked="0" hidden="1"/>
    </xf>
    <xf numFmtId="167" fontId="44" fillId="0" borderId="5" xfId="19" applyNumberFormat="1" applyFont="1" applyBorder="1" applyProtection="1">
      <protection locked="0" hidden="1"/>
    </xf>
    <xf numFmtId="0" fontId="41" fillId="0" borderId="22" xfId="19" applyFont="1" applyBorder="1" applyProtection="1">
      <protection locked="0" hidden="1"/>
    </xf>
    <xf numFmtId="0" fontId="1" fillId="0" borderId="0" xfId="19"/>
    <xf numFmtId="167" fontId="41" fillId="14" borderId="3" xfId="19" applyNumberFormat="1" applyFont="1" applyFill="1" applyBorder="1" applyProtection="1">
      <protection hidden="1"/>
    </xf>
    <xf numFmtId="167" fontId="44" fillId="0" borderId="0" xfId="19" applyNumberFormat="1" applyFont="1" applyProtection="1">
      <protection hidden="1"/>
    </xf>
    <xf numFmtId="0" fontId="41" fillId="0" borderId="23" xfId="19" applyFont="1" applyBorder="1" applyProtection="1">
      <protection locked="0" hidden="1"/>
    </xf>
    <xf numFmtId="0" fontId="41" fillId="0" borderId="0" xfId="19" applyFont="1" applyProtection="1">
      <protection hidden="1"/>
    </xf>
    <xf numFmtId="0" fontId="47" fillId="0" borderId="0" xfId="20" applyBorder="1" applyAlignment="1">
      <alignment horizontal="center"/>
    </xf>
    <xf numFmtId="0" fontId="5" fillId="0" borderId="0" xfId="21"/>
    <xf numFmtId="0" fontId="49" fillId="0" borderId="0" xfId="20" applyFont="1" applyBorder="1" applyAlignment="1">
      <alignment horizontal="center"/>
    </xf>
    <xf numFmtId="0" fontId="50" fillId="0" borderId="3" xfId="17" applyFont="1" applyBorder="1" applyAlignment="1">
      <alignment horizontal="center" vertical="center" wrapText="1"/>
    </xf>
    <xf numFmtId="0" fontId="51" fillId="2" borderId="2" xfId="18" applyFont="1" applyFill="1" applyBorder="1" applyAlignment="1">
      <alignment wrapText="1"/>
    </xf>
    <xf numFmtId="0" fontId="52" fillId="7" borderId="2" xfId="18" applyFont="1" applyFill="1" applyBorder="1" applyAlignment="1">
      <alignment wrapText="1"/>
    </xf>
    <xf numFmtId="165" fontId="33" fillId="0" borderId="2" xfId="22" applyNumberFormat="1" applyFont="1" applyBorder="1"/>
    <xf numFmtId="165" fontId="33" fillId="0" borderId="24" xfId="22" applyNumberFormat="1" applyFont="1" applyBorder="1"/>
    <xf numFmtId="0" fontId="53" fillId="0" borderId="2" xfId="18" applyFont="1" applyBorder="1" applyAlignment="1">
      <alignment wrapText="1"/>
    </xf>
    <xf numFmtId="164" fontId="33" fillId="0" borderId="2" xfId="23" applyNumberFormat="1" applyFont="1" applyBorder="1" applyAlignment="1">
      <alignment horizontal="left" indent="4"/>
    </xf>
    <xf numFmtId="0" fontId="5" fillId="0" borderId="0" xfId="21" applyAlignment="1">
      <alignment horizontal="left"/>
    </xf>
    <xf numFmtId="0" fontId="5" fillId="0" borderId="25" xfId="21" applyBorder="1" applyAlignment="1">
      <alignment horizontal="left"/>
    </xf>
    <xf numFmtId="0" fontId="5" fillId="0" borderId="0" xfId="21" applyAlignment="1">
      <alignment horizontal="left" indent="1"/>
    </xf>
    <xf numFmtId="0" fontId="5" fillId="0" borderId="25" xfId="21" applyBorder="1" applyAlignment="1">
      <alignment horizontal="left" indent="1"/>
    </xf>
    <xf numFmtId="0" fontId="54" fillId="13" borderId="2" xfId="18" applyFont="1" applyFill="1" applyBorder="1" applyAlignment="1">
      <alignment horizontal="left" wrapText="1"/>
    </xf>
    <xf numFmtId="0" fontId="53" fillId="2" borderId="0" xfId="18" applyFont="1" applyFill="1"/>
    <xf numFmtId="164" fontId="55" fillId="2" borderId="2" xfId="18" applyNumberFormat="1" applyFont="1" applyFill="1" applyBorder="1" applyAlignment="1">
      <alignment horizontal="left" indent="3"/>
    </xf>
    <xf numFmtId="164" fontId="50" fillId="15" borderId="7" xfId="18" applyNumberFormat="1" applyFont="1" applyFill="1" applyBorder="1" applyAlignment="1">
      <alignment horizontal="left" indent="4"/>
    </xf>
    <xf numFmtId="164" fontId="50" fillId="3" borderId="6" xfId="18" applyNumberFormat="1" applyFont="1" applyFill="1" applyBorder="1" applyAlignment="1">
      <alignment horizontal="left" indent="3"/>
    </xf>
    <xf numFmtId="0" fontId="48" fillId="4" borderId="9" xfId="20" applyFont="1" applyFill="1" applyBorder="1" applyAlignment="1">
      <alignment vertical="center"/>
    </xf>
    <xf numFmtId="0" fontId="48" fillId="4" borderId="10" xfId="20" applyFont="1" applyFill="1" applyBorder="1" applyAlignment="1">
      <alignment vertical="center"/>
    </xf>
    <xf numFmtId="0" fontId="48" fillId="4" borderId="8" xfId="20" applyFont="1" applyFill="1" applyBorder="1" applyAlignment="1">
      <alignment vertical="center"/>
    </xf>
    <xf numFmtId="0" fontId="48" fillId="4" borderId="7" xfId="20" applyFont="1" applyFill="1" applyBorder="1" applyAlignment="1">
      <alignment vertical="center"/>
    </xf>
    <xf numFmtId="0" fontId="50" fillId="3" borderId="3" xfId="17" applyFont="1" applyFill="1" applyBorder="1" applyAlignment="1">
      <alignment horizontal="center" vertical="center"/>
    </xf>
    <xf numFmtId="0" fontId="54" fillId="13" borderId="2" xfId="18" applyFont="1" applyFill="1" applyBorder="1" applyAlignment="1">
      <alignment wrapText="1"/>
    </xf>
    <xf numFmtId="0" fontId="60" fillId="3" borderId="2" xfId="18" applyFont="1" applyFill="1" applyBorder="1" applyAlignment="1">
      <alignment wrapText="1"/>
    </xf>
    <xf numFmtId="164" fontId="33" fillId="3" borderId="2" xfId="23" applyNumberFormat="1" applyFont="1" applyFill="1" applyBorder="1" applyAlignment="1">
      <alignment horizontal="left" indent="4"/>
    </xf>
    <xf numFmtId="9" fontId="5" fillId="5" borderId="0" xfId="21" applyNumberFormat="1" applyFill="1"/>
    <xf numFmtId="165" fontId="33" fillId="3" borderId="2" xfId="22" applyNumberFormat="1" applyFont="1" applyFill="1" applyBorder="1" applyAlignment="1">
      <alignment horizontal="left" indent="4"/>
    </xf>
    <xf numFmtId="164" fontId="33" fillId="3" borderId="1" xfId="23" applyNumberFormat="1" applyFont="1" applyFill="1" applyBorder="1" applyAlignment="1">
      <alignment horizontal="left" indent="4"/>
    </xf>
    <xf numFmtId="0" fontId="60" fillId="15" borderId="2" xfId="18" applyFont="1" applyFill="1" applyBorder="1" applyAlignment="1">
      <alignment wrapText="1"/>
    </xf>
    <xf numFmtId="9" fontId="62" fillId="11" borderId="26" xfId="24" applyNumberFormat="1" applyFont="1" applyBorder="1"/>
    <xf numFmtId="164" fontId="33" fillId="15" borderId="2" xfId="23" applyNumberFormat="1" applyFont="1" applyFill="1" applyBorder="1" applyAlignment="1">
      <alignment horizontal="left" indent="6"/>
    </xf>
    <xf numFmtId="165" fontId="33" fillId="2" borderId="2" xfId="22" applyNumberFormat="1" applyFont="1" applyFill="1" applyBorder="1"/>
    <xf numFmtId="0" fontId="60" fillId="15" borderId="2" xfId="18" applyFont="1" applyFill="1" applyBorder="1" applyAlignment="1">
      <alignment horizontal="left" wrapText="1"/>
    </xf>
    <xf numFmtId="0" fontId="63" fillId="0" borderId="0" xfId="16" applyFont="1" applyAlignment="1">
      <alignment vertical="top"/>
    </xf>
    <xf numFmtId="0" fontId="64" fillId="0" borderId="0" xfId="21" applyFont="1" applyAlignment="1">
      <alignment horizontal="left"/>
    </xf>
    <xf numFmtId="0" fontId="5" fillId="0" borderId="0" xfId="21" quotePrefix="1"/>
    <xf numFmtId="0" fontId="66" fillId="2" borderId="27" xfId="21" applyFont="1" applyFill="1" applyBorder="1" applyAlignment="1">
      <alignment horizontal="center" vertical="center"/>
    </xf>
    <xf numFmtId="0" fontId="66" fillId="2" borderId="25" xfId="21" applyFont="1" applyFill="1" applyBorder="1" applyAlignment="1">
      <alignment horizontal="center" vertical="center" wrapText="1"/>
    </xf>
    <xf numFmtId="0" fontId="66" fillId="2" borderId="25" xfId="21" applyFont="1" applyFill="1" applyBorder="1" applyAlignment="1">
      <alignment horizontal="center" vertical="center"/>
    </xf>
    <xf numFmtId="0" fontId="66" fillId="2" borderId="28" xfId="21" applyFont="1" applyFill="1" applyBorder="1" applyAlignment="1">
      <alignment horizontal="center" vertical="center" wrapText="1"/>
    </xf>
    <xf numFmtId="0" fontId="5" fillId="0" borderId="2" xfId="21" quotePrefix="1" applyBorder="1"/>
    <xf numFmtId="0" fontId="5" fillId="0" borderId="2" xfId="21" applyBorder="1"/>
    <xf numFmtId="0" fontId="69" fillId="16" borderId="0" xfId="4" applyFont="1" applyFill="1"/>
    <xf numFmtId="0" fontId="67" fillId="17" borderId="0" xfId="0" applyFont="1" applyFill="1"/>
    <xf numFmtId="0" fontId="68" fillId="17" borderId="0" xfId="0" applyFont="1" applyFill="1"/>
    <xf numFmtId="0" fontId="37" fillId="3" borderId="3" xfId="0" applyFont="1" applyFill="1" applyBorder="1"/>
    <xf numFmtId="9" fontId="37" fillId="3" borderId="3" xfId="0" applyNumberFormat="1" applyFont="1" applyFill="1" applyBorder="1"/>
    <xf numFmtId="164" fontId="37" fillId="3" borderId="3" xfId="2" applyNumberFormat="1" applyFont="1" applyFill="1" applyBorder="1"/>
    <xf numFmtId="0" fontId="37" fillId="5" borderId="4" xfId="0" applyFont="1" applyFill="1" applyBorder="1" applyAlignment="1">
      <alignment wrapText="1"/>
    </xf>
    <xf numFmtId="6" fontId="70" fillId="5" borderId="6" xfId="0" applyNumberFormat="1" applyFont="1" applyFill="1" applyBorder="1"/>
    <xf numFmtId="0" fontId="70" fillId="8" borderId="0" xfId="0" applyFont="1" applyFill="1"/>
    <xf numFmtId="0" fontId="71" fillId="8" borderId="0" xfId="0" applyFont="1" applyFill="1"/>
    <xf numFmtId="165" fontId="72" fillId="3" borderId="3" xfId="1" applyNumberFormat="1" applyFont="1" applyFill="1" applyBorder="1"/>
    <xf numFmtId="10" fontId="72" fillId="3" borderId="3" xfId="3" applyNumberFormat="1" applyFont="1" applyFill="1" applyBorder="1"/>
    <xf numFmtId="0" fontId="73" fillId="4" borderId="4" xfId="4" applyFont="1" applyFill="1" applyBorder="1" applyAlignment="1">
      <alignment horizontal="center" vertical="center"/>
    </xf>
    <xf numFmtId="166" fontId="7" fillId="3" borderId="3" xfId="3" applyNumberFormat="1" applyFont="1" applyFill="1" applyBorder="1"/>
    <xf numFmtId="165" fontId="20" fillId="4" borderId="3" xfId="1" applyNumberFormat="1" applyFont="1" applyFill="1" applyBorder="1"/>
    <xf numFmtId="0" fontId="7" fillId="6" borderId="0" xfId="16" applyFont="1" applyFill="1" applyAlignment="1">
      <alignment wrapText="1"/>
    </xf>
    <xf numFmtId="6" fontId="20" fillId="4" borderId="3" xfId="2" applyNumberFormat="1" applyFont="1" applyFill="1" applyBorder="1"/>
    <xf numFmtId="0" fontId="74" fillId="2" borderId="0" xfId="4" applyFont="1" applyFill="1"/>
    <xf numFmtId="0" fontId="75" fillId="2" borderId="0" xfId="4" applyFont="1" applyFill="1" applyAlignment="1">
      <alignment vertical="top"/>
    </xf>
    <xf numFmtId="0" fontId="74" fillId="2" borderId="0" xfId="15" applyFont="1" applyFill="1"/>
    <xf numFmtId="0" fontId="75" fillId="2" borderId="0" xfId="16" applyFont="1" applyFill="1" applyAlignment="1">
      <alignment vertical="top"/>
    </xf>
    <xf numFmtId="0" fontId="19" fillId="12" borderId="4" xfId="15" applyFont="1" applyFill="1" applyBorder="1" applyAlignment="1">
      <alignment horizontal="center" vertical="center"/>
    </xf>
    <xf numFmtId="6" fontId="20" fillId="12" borderId="3" xfId="15" applyNumberFormat="1" applyFont="1" applyFill="1" applyBorder="1"/>
    <xf numFmtId="164" fontId="27" fillId="6" borderId="3" xfId="2" applyNumberFormat="1" applyFont="1" applyFill="1" applyBorder="1"/>
    <xf numFmtId="166" fontId="72" fillId="3" borderId="3" xfId="3" applyNumberFormat="1" applyFont="1" applyFill="1" applyBorder="1"/>
    <xf numFmtId="168" fontId="20" fillId="4" borderId="3" xfId="1" applyNumberFormat="1" applyFont="1" applyFill="1" applyBorder="1"/>
    <xf numFmtId="0" fontId="20" fillId="4" borderId="4" xfId="4" applyFont="1" applyFill="1" applyBorder="1" applyAlignment="1">
      <alignment horizontal="center" vertical="center"/>
    </xf>
    <xf numFmtId="0" fontId="76" fillId="16" borderId="0" xfId="4" applyFont="1" applyFill="1"/>
    <xf numFmtId="0" fontId="44" fillId="0" borderId="14" xfId="19" applyFont="1" applyBorder="1" applyAlignment="1" applyProtection="1">
      <alignment horizontal="right"/>
      <protection hidden="1"/>
    </xf>
    <xf numFmtId="0" fontId="44" fillId="0" borderId="0" xfId="19" applyFont="1" applyAlignment="1" applyProtection="1">
      <alignment horizontal="right"/>
      <protection hidden="1"/>
    </xf>
    <xf numFmtId="0" fontId="41" fillId="0" borderId="5" xfId="19" applyFont="1" applyBorder="1" applyAlignment="1" applyProtection="1">
      <alignment horizontal="left"/>
      <protection locked="0" hidden="1"/>
    </xf>
    <xf numFmtId="0" fontId="45" fillId="0" borderId="14" xfId="19" applyFont="1" applyBorder="1" applyAlignment="1" applyProtection="1">
      <alignment horizontal="right"/>
      <protection hidden="1"/>
    </xf>
    <xf numFmtId="0" fontId="45" fillId="0" borderId="0" xfId="19" applyFont="1" applyAlignment="1" applyProtection="1">
      <alignment horizontal="right"/>
      <protection hidden="1"/>
    </xf>
    <xf numFmtId="0" fontId="44" fillId="0" borderId="20" xfId="19" applyFont="1" applyBorder="1" applyAlignment="1" applyProtection="1">
      <alignment horizontal="left"/>
      <protection locked="0" hidden="1"/>
    </xf>
    <xf numFmtId="0" fontId="41" fillId="0" borderId="14" xfId="19" applyFont="1" applyBorder="1" applyAlignment="1" applyProtection="1">
      <alignment horizontal="right"/>
      <protection hidden="1"/>
    </xf>
    <xf numFmtId="0" fontId="41" fillId="0" borderId="0" xfId="19" applyFont="1" applyAlignment="1" applyProtection="1">
      <alignment horizontal="right"/>
      <protection hidden="1"/>
    </xf>
    <xf numFmtId="0" fontId="46" fillId="0" borderId="14" xfId="19" applyFont="1" applyBorder="1" applyAlignment="1" applyProtection="1">
      <alignment horizontal="right"/>
      <protection hidden="1"/>
    </xf>
    <xf numFmtId="0" fontId="46" fillId="0" borderId="0" xfId="19" applyFont="1" applyAlignment="1" applyProtection="1">
      <alignment horizontal="right"/>
      <protection hidden="1"/>
    </xf>
    <xf numFmtId="0" fontId="47" fillId="0" borderId="0" xfId="20" applyBorder="1" applyAlignment="1">
      <alignment horizontal="center"/>
    </xf>
    <xf numFmtId="0" fontId="48" fillId="4" borderId="9" xfId="20" applyFont="1" applyFill="1" applyBorder="1" applyAlignment="1">
      <alignment horizontal="center" vertical="center"/>
    </xf>
    <xf numFmtId="0" fontId="48" fillId="4" borderId="10" xfId="20" applyFont="1" applyFill="1" applyBorder="1" applyAlignment="1">
      <alignment horizontal="center" vertical="center"/>
    </xf>
    <xf numFmtId="0" fontId="48" fillId="4" borderId="8" xfId="20" applyFont="1" applyFill="1" applyBorder="1" applyAlignment="1">
      <alignment horizontal="center" vertical="center"/>
    </xf>
    <xf numFmtId="0" fontId="48" fillId="4" borderId="7" xfId="20" applyFont="1" applyFill="1" applyBorder="1" applyAlignment="1">
      <alignment horizontal="center" vertical="center"/>
    </xf>
    <xf numFmtId="0" fontId="56" fillId="15" borderId="8" xfId="18" applyFont="1" applyFill="1" applyBorder="1" applyAlignment="1">
      <alignment horizontal="left" vertical="center" wrapText="1"/>
    </xf>
    <xf numFmtId="0" fontId="56" fillId="15" borderId="20" xfId="18" applyFont="1" applyFill="1" applyBorder="1" applyAlignment="1">
      <alignment horizontal="left" vertical="center" wrapText="1"/>
    </xf>
    <xf numFmtId="0" fontId="58" fillId="3" borderId="4" xfId="18" applyFont="1" applyFill="1" applyBorder="1" applyAlignment="1">
      <alignment horizontal="left" vertical="center" wrapText="1"/>
    </xf>
    <xf numFmtId="0" fontId="58" fillId="3" borderId="5" xfId="18" applyFont="1" applyFill="1" applyBorder="1" applyAlignment="1">
      <alignment horizontal="left" vertical="center" wrapText="1"/>
    </xf>
    <xf numFmtId="0" fontId="39" fillId="3" borderId="4" xfId="4" applyFont="1" applyFill="1" applyBorder="1" applyAlignment="1">
      <alignment horizontal="center"/>
    </xf>
    <xf numFmtId="0" fontId="39" fillId="3" borderId="6" xfId="4" applyFont="1" applyFill="1" applyBorder="1" applyAlignment="1">
      <alignment horizontal="center"/>
    </xf>
    <xf numFmtId="0" fontId="39" fillId="3" borderId="4" xfId="16" applyFont="1" applyFill="1" applyBorder="1" applyAlignment="1">
      <alignment horizontal="center"/>
    </xf>
    <xf numFmtId="0" fontId="39" fillId="3" borderId="6" xfId="16" applyFont="1" applyFill="1" applyBorder="1" applyAlignment="1">
      <alignment horizontal="center"/>
    </xf>
    <xf numFmtId="0" fontId="10" fillId="3" borderId="4" xfId="16" applyFont="1" applyFill="1" applyBorder="1" applyAlignment="1">
      <alignment horizontal="center"/>
    </xf>
    <xf numFmtId="0" fontId="10" fillId="3" borderId="6" xfId="16" applyFont="1" applyFill="1" applyBorder="1" applyAlignment="1">
      <alignment horizontal="center"/>
    </xf>
    <xf numFmtId="0" fontId="69" fillId="2" borderId="0" xfId="4" applyFont="1" applyFill="1" applyAlignment="1">
      <alignment horizontal="center" vertical="center"/>
    </xf>
    <xf numFmtId="0" fontId="69" fillId="2" borderId="0" xfId="4" applyFont="1" applyFill="1" applyAlignment="1">
      <alignment horizontal="center" vertical="center" wrapText="1"/>
    </xf>
    <xf numFmtId="0" fontId="32" fillId="2" borderId="4" xfId="0" applyFont="1" applyFill="1" applyBorder="1" applyAlignment="1">
      <alignment horizontal="center"/>
    </xf>
    <xf numFmtId="0" fontId="32" fillId="2" borderId="5" xfId="0" applyFont="1" applyFill="1" applyBorder="1" applyAlignment="1">
      <alignment horizontal="center"/>
    </xf>
    <xf numFmtId="0" fontId="32" fillId="2" borderId="6" xfId="0" applyFont="1" applyFill="1" applyBorder="1" applyAlignment="1">
      <alignment horizontal="center"/>
    </xf>
    <xf numFmtId="0" fontId="39" fillId="3" borderId="5" xfId="16" applyFont="1" applyFill="1" applyBorder="1" applyAlignment="1">
      <alignment horizontal="center"/>
    </xf>
    <xf numFmtId="0" fontId="64" fillId="0" borderId="0" xfId="21" applyFont="1" applyAlignment="1">
      <alignment horizontal="left"/>
    </xf>
    <xf numFmtId="0" fontId="48" fillId="4" borderId="21" xfId="20" applyFont="1" applyFill="1" applyBorder="1" applyAlignment="1">
      <alignment horizontal="center" vertical="center"/>
    </xf>
    <xf numFmtId="0" fontId="48" fillId="4" borderId="20" xfId="20" applyFont="1" applyFill="1" applyBorder="1" applyAlignment="1">
      <alignment horizontal="center" vertical="center"/>
    </xf>
    <xf numFmtId="0" fontId="48" fillId="4" borderId="14" xfId="20" applyFont="1" applyFill="1" applyBorder="1" applyAlignment="1">
      <alignment horizontal="center" vertical="center"/>
    </xf>
    <xf numFmtId="0" fontId="48" fillId="4" borderId="0" xfId="20" applyFont="1" applyFill="1" applyBorder="1" applyAlignment="1">
      <alignment horizontal="center" vertical="center"/>
    </xf>
    <xf numFmtId="0" fontId="48" fillId="4" borderId="13" xfId="20" applyFont="1" applyFill="1" applyBorder="1" applyAlignment="1">
      <alignment horizontal="center" vertical="center"/>
    </xf>
  </cellXfs>
  <cellStyles count="25">
    <cellStyle name="Comma" xfId="1" builtinId="3"/>
    <cellStyle name="Comma 2" xfId="5" xr:uid="{00000000-0005-0000-0000-000001000000}"/>
    <cellStyle name="Comma 2 2" xfId="22" xr:uid="{C578AD79-D70A-41D0-A5D9-71970619E123}"/>
    <cellStyle name="Currency" xfId="2" builtinId="4"/>
    <cellStyle name="Currency 2" xfId="6" xr:uid="{00000000-0005-0000-0000-000003000000}"/>
    <cellStyle name="Currency 2 2" xfId="23" xr:uid="{703C78BC-E90B-4481-93A4-E4158CDAA94A}"/>
    <cellStyle name="Heading 1 2" xfId="7" xr:uid="{00000000-0005-0000-0000-000004000000}"/>
    <cellStyle name="Heading 2" xfId="17" builtinId="17"/>
    <cellStyle name="Heading 2 2" xfId="8" xr:uid="{00000000-0005-0000-0000-000006000000}"/>
    <cellStyle name="Heading 3 2" xfId="9" xr:uid="{00000000-0005-0000-0000-000007000000}"/>
    <cellStyle name="Heading 4" xfId="18" builtinId="19"/>
    <cellStyle name="Hyperlink 2" xfId="10" xr:uid="{00000000-0005-0000-0000-00000A000000}"/>
    <cellStyle name="Input 2" xfId="24" xr:uid="{D740A7E5-2D82-4F1E-9317-2F66739AF163}"/>
    <cellStyle name="Normal" xfId="0" builtinId="0"/>
    <cellStyle name="Normal 2" xfId="11" xr:uid="{00000000-0005-0000-0000-00000D000000}"/>
    <cellStyle name="Normal 2 2" xfId="21" xr:uid="{7A6D763B-57F1-4DFC-BC84-5C5622D89D6F}"/>
    <cellStyle name="Normal 3" xfId="12" xr:uid="{00000000-0005-0000-0000-00000E000000}"/>
    <cellStyle name="Normal 4" xfId="4" xr:uid="{00000000-0005-0000-0000-00000F000000}"/>
    <cellStyle name="Normal 4 2" xfId="13" xr:uid="{00000000-0005-0000-0000-000010000000}"/>
    <cellStyle name="Normal 4 2 2" xfId="16" xr:uid="{13937C14-0133-47CB-8CF2-0FBD087777C4}"/>
    <cellStyle name="Normal 4 3" xfId="15" xr:uid="{9BC9182A-5638-4DE3-9390-0C9642934482}"/>
    <cellStyle name="Normal 5" xfId="19" xr:uid="{56ED43C4-ED6E-4EF5-8F64-47D6ABD4327C}"/>
    <cellStyle name="Percent" xfId="3" builtinId="5"/>
    <cellStyle name="Percent 2" xfId="14" xr:uid="{00000000-0005-0000-0000-000012000000}"/>
    <cellStyle name="Title 2" xfId="20" xr:uid="{3CF41D6C-7032-4329-9A28-1D8D8F756ECA}"/>
  </cellStyles>
  <dxfs count="0"/>
  <tableStyles count="0" defaultTableStyle="TableStyleMedium2" defaultPivotStyle="PivotStyleLight16"/>
  <colors>
    <mruColors>
      <color rgb="FFFFCCFF"/>
      <color rgb="FFFFCCCC"/>
      <color rgb="FFCCFFCC"/>
      <color rgb="FFCCFF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calcChain" Target="calcChain.xml"/><Relationship Id="rId10" Type="http://schemas.openxmlformats.org/officeDocument/2006/relationships/worksheet" Target="worksheets/sheet9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8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940298202435485"/>
          <c:y val="3.1168831168831169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tx>
            <c:v>Where Does Your Money Go?</c:v>
          </c:tx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F408-42E3-8628-95DDEC4674DD}"/>
              </c:ext>
            </c:extLst>
          </c:dPt>
          <c:dLbls>
            <c:dLbl>
              <c:idx val="0"/>
              <c:layout>
                <c:manualLayout>
                  <c:x val="3.6208210347455179E-3"/>
                  <c:y val="5.6049357466680305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08-42E3-8628-95DDEC4674DD}"/>
                </c:ext>
              </c:extLst>
            </c:dLbl>
            <c:dLbl>
              <c:idx val="1"/>
              <c:layout>
                <c:manualLayout>
                  <c:x val="2.8552693427225936E-2"/>
                  <c:y val="-6.41567985819954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Mortgage or Rent </a:t>
                    </a:r>
                  </a:p>
                  <a:p>
                    <a:r>
                      <a:rPr lang="en-US"/>
                      <a:t>Payment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408-42E3-8628-95DDEC4674DD}"/>
                </c:ext>
              </c:extLst>
            </c:dLbl>
            <c:dLbl>
              <c:idx val="2"/>
              <c:layout>
                <c:manualLayout>
                  <c:x val="0.11034038987618205"/>
                  <c:y val="1.692415720762177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 Loan </a:t>
                    </a:r>
                  </a:p>
                  <a:p>
                    <a:r>
                      <a:rPr lang="en-US"/>
                      <a:t>Payment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408-42E3-8628-95DDEC4674DD}"/>
                </c:ext>
              </c:extLst>
            </c:dLbl>
            <c:dLbl>
              <c:idx val="3"/>
              <c:layout>
                <c:manualLayout>
                  <c:x val="6.4354094225429828E-2"/>
                  <c:y val="4.26233084500801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Other Debt </a:t>
                    </a:r>
                  </a:p>
                  <a:p>
                    <a:r>
                      <a:rPr lang="en-US"/>
                      <a:t>Payments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408-42E3-8628-95DDEC4674DD}"/>
                </c:ext>
              </c:extLst>
            </c:dLbl>
            <c:dLbl>
              <c:idx val="4"/>
              <c:layout>
                <c:manualLayout>
                  <c:x val="-7.6106686511081502E-3"/>
                  <c:y val="2.513422425791906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08-42E3-8628-95DDEC4674DD}"/>
                </c:ext>
              </c:extLst>
            </c:dLbl>
            <c:dLbl>
              <c:idx val="5"/>
              <c:layout>
                <c:manualLayout>
                  <c:x val="-1.5168232096532334E-2"/>
                  <c:y val="3.590919008112648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8-42E3-8628-95DDEC4674DD}"/>
                </c:ext>
              </c:extLst>
            </c:dLbl>
            <c:dLbl>
              <c:idx val="6"/>
              <c:layout>
                <c:manualLayout>
                  <c:x val="-7.6107887806867482E-3"/>
                  <c:y val="-9.5200820338365742E-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08-42E3-8628-95DDEC4674DD}"/>
                </c:ext>
              </c:extLst>
            </c:dLbl>
            <c:dLbl>
              <c:idx val="7"/>
              <c:layout>
                <c:manualLayout>
                  <c:x val="-2.4384640542984566E-2"/>
                  <c:y val="1.192338232894163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08-42E3-8628-95DDEC4674DD}"/>
                </c:ext>
              </c:extLst>
            </c:dLbl>
            <c:dLbl>
              <c:idx val="8"/>
              <c:layout>
                <c:manualLayout>
                  <c:x val="1.9732676177560849E-2"/>
                  <c:y val="3.463797031449133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08-42E3-8628-95DDEC4674DD}"/>
                </c:ext>
              </c:extLst>
            </c:dLbl>
            <c:dLbl>
              <c:idx val="9"/>
              <c:layout>
                <c:manualLayout>
                  <c:x val="-6.0129177258365252E-2"/>
                  <c:y val="2.228201340121178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08-42E3-8628-95DDEC4674DD}"/>
                </c:ext>
              </c:extLst>
            </c:dLbl>
            <c:dLbl>
              <c:idx val="10"/>
              <c:layout>
                <c:manualLayout>
                  <c:x val="-5.5921135767916366E-2"/>
                  <c:y val="1.525813644825376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08-42E3-8628-95DDEC4674DD}"/>
                </c:ext>
              </c:extLst>
            </c:dLbl>
            <c:dLbl>
              <c:idx val="11"/>
              <c:layout>
                <c:manualLayout>
                  <c:x val="-3.8875040508701705E-2"/>
                  <c:y val="-1.1324948017861405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08-42E3-8628-95DDEC4674DD}"/>
                </c:ext>
              </c:extLst>
            </c:dLbl>
            <c:dLbl>
              <c:idx val="12"/>
              <c:layout>
                <c:manualLayout>
                  <c:x val="-3.8460406575985567E-2"/>
                  <c:y val="1.557759825476360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08-42E3-8628-95DDEC4674DD}"/>
                </c:ext>
              </c:extLst>
            </c:dLbl>
            <c:dLbl>
              <c:idx val="13"/>
              <c:layout>
                <c:manualLayout>
                  <c:x val="-4.8630645307267628E-2"/>
                  <c:y val="-8.8079899103521149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Transportation  </a:t>
                    </a:r>
                  </a:p>
                  <a:p>
                    <a:r>
                      <a:rPr lang="en-US"/>
                      <a:t>- gas &amp; tune-ups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408-42E3-8628-95DDEC4674DD}"/>
                </c:ext>
              </c:extLst>
            </c:dLbl>
            <c:dLbl>
              <c:idx val="14"/>
              <c:layout>
                <c:manualLayout>
                  <c:x val="-2.2287814690571908E-2"/>
                  <c:y val="-3.392521389371783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08-42E3-8628-95DDEC4674DD}"/>
                </c:ext>
              </c:extLst>
            </c:dLbl>
            <c:dLbl>
              <c:idx val="15"/>
              <c:layout>
                <c:manualLayout>
                  <c:x val="4.0260540291195526E-4"/>
                  <c:y val="-1.33398779697992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08-42E3-8628-95DDEC4674DD}"/>
                </c:ext>
              </c:extLst>
            </c:dLbl>
            <c:dLbl>
              <c:idx val="16"/>
              <c:layout>
                <c:manualLayout>
                  <c:x val="-2.4706366654112617E-3"/>
                  <c:y val="-3.32680233152674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08-42E3-8628-95DDEC4674DD}"/>
                </c:ext>
              </c:extLst>
            </c:dLbl>
            <c:dLbl>
              <c:idx val="18"/>
              <c:layout>
                <c:manualLayout>
                  <c:x val="3.0955071105544511E-2"/>
                  <c:y val="-3.759811841701605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08-42E3-8628-95DDEC4674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'Cash Flow Statement - Example'!$A$13:$A$29</c:f>
              <c:strCache>
                <c:ptCount val="17"/>
                <c:pt idx="0">
                  <c:v>Savings  </c:v>
                </c:pt>
                <c:pt idx="1">
                  <c:v>Mortgage or Rent Payments</c:v>
                </c:pt>
                <c:pt idx="2">
                  <c:v>Car Loans Payment</c:v>
                </c:pt>
                <c:pt idx="3">
                  <c:v>Other Debt Payments</c:v>
                </c:pt>
                <c:pt idx="4">
                  <c:v>Groceries</c:v>
                </c:pt>
                <c:pt idx="5">
                  <c:v>Heat &amp; Light</c:v>
                </c:pt>
                <c:pt idx="6">
                  <c:v>Water</c:v>
                </c:pt>
                <c:pt idx="7">
                  <c:v>Cell Phone</c:v>
                </c:pt>
                <c:pt idx="8">
                  <c:v>Cable/Streaming Channels</c:v>
                </c:pt>
                <c:pt idx="9">
                  <c:v>Internet</c:v>
                </c:pt>
                <c:pt idx="10">
                  <c:v>Health Insurance</c:v>
                </c:pt>
                <c:pt idx="11">
                  <c:v>Car Insurance</c:v>
                </c:pt>
                <c:pt idx="12">
                  <c:v>Life Insurance</c:v>
                </c:pt>
                <c:pt idx="13">
                  <c:v>Transportation  - gas &amp; tune-ups</c:v>
                </c:pt>
                <c:pt idx="14">
                  <c:v>Childcare</c:v>
                </c:pt>
                <c:pt idx="15">
                  <c:v>Entertainment</c:v>
                </c:pt>
                <c:pt idx="16">
                  <c:v>Clothing</c:v>
                </c:pt>
              </c:strCache>
            </c:strRef>
          </c:cat>
          <c:val>
            <c:numRef>
              <c:f>'Cash Flow Statement - Example'!$D$13:$D$29</c:f>
              <c:numCache>
                <c:formatCode>_(* #,##0_);_(* \(#,##0\);_(* "-"??_);_(@_)</c:formatCode>
                <c:ptCount val="17"/>
                <c:pt idx="0" formatCode="_(&quot;$&quot;* #,##0_);_(&quot;$&quot;* \(#,##0\);_(&quot;$&quot;* &quot;-&quot;??_);_(@_)">
                  <c:v>0</c:v>
                </c:pt>
                <c:pt idx="1">
                  <c:v>800</c:v>
                </c:pt>
                <c:pt idx="2">
                  <c:v>150</c:v>
                </c:pt>
                <c:pt idx="3">
                  <c:v>50</c:v>
                </c:pt>
                <c:pt idx="4">
                  <c:v>300</c:v>
                </c:pt>
                <c:pt idx="5">
                  <c:v>200</c:v>
                </c:pt>
                <c:pt idx="6">
                  <c:v>50</c:v>
                </c:pt>
                <c:pt idx="7">
                  <c:v>75</c:v>
                </c:pt>
                <c:pt idx="8">
                  <c:v>60</c:v>
                </c:pt>
                <c:pt idx="9">
                  <c:v>75</c:v>
                </c:pt>
                <c:pt idx="10">
                  <c:v>150</c:v>
                </c:pt>
                <c:pt idx="11">
                  <c:v>150</c:v>
                </c:pt>
                <c:pt idx="12">
                  <c:v>100</c:v>
                </c:pt>
                <c:pt idx="13">
                  <c:v>250</c:v>
                </c:pt>
                <c:pt idx="14">
                  <c:v>800</c:v>
                </c:pt>
                <c:pt idx="15">
                  <c:v>150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408-42E3-8628-95DDEC46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4E3C4A-54B3-43A1-B764-A511026AAC6E}">
  <sheetPr>
    <tabColor theme="9" tint="-0.249977111117893"/>
  </sheetPr>
  <sheetViews>
    <sheetView zoomScale="11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flickr.com/photos/68751915@N05/6870886851" TargetMode="External"/><Relationship Id="rId1" Type="http://schemas.openxmlformats.org/officeDocument/2006/relationships/image" Target="../media/image1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https://thinkdigest.wordpress.com/2016/08/18/goals-the-smart-system/" TargetMode="External"/><Relationship Id="rId1" Type="http://schemas.openxmlformats.org/officeDocument/2006/relationships/image" Target="../media/image12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gi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flickr.com/photos/144551102@N07/29411712345" TargetMode="External"/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410765</xdr:colOff>
      <xdr:row>1</xdr:row>
      <xdr:rowOff>17731</xdr:rowOff>
    </xdr:from>
    <xdr:to>
      <xdr:col>8</xdr:col>
      <xdr:colOff>255984</xdr:colOff>
      <xdr:row>7</xdr:row>
      <xdr:rowOff>140009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D299EC-0636-175A-FB8F-E1B9FAF7C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343" r="16065"/>
        <a:stretch/>
      </xdr:blipFill>
      <xdr:spPr>
        <a:xfrm>
          <a:off x="3899296" y="255856"/>
          <a:ext cx="1994297" cy="12414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82826</xdr:colOff>
      <xdr:row>0</xdr:row>
      <xdr:rowOff>0</xdr:rowOff>
    </xdr:from>
    <xdr:to>
      <xdr:col>8</xdr:col>
      <xdr:colOff>428074</xdr:colOff>
      <xdr:row>13</xdr:row>
      <xdr:rowOff>8283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FE322-BFAA-4098-870B-AB9227F3C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6253369" y="0"/>
          <a:ext cx="4469988" cy="37271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323849</xdr:colOff>
      <xdr:row>0</xdr:row>
      <xdr:rowOff>28575</xdr:rowOff>
    </xdr:from>
    <xdr:to>
      <xdr:col>2</xdr:col>
      <xdr:colOff>1201856</xdr:colOff>
      <xdr:row>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92C906-0819-4AA6-BFFA-B8EAF6A24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rcRect t="8407" r="4142" b="11123"/>
        <a:stretch/>
      </xdr:blipFill>
      <xdr:spPr>
        <a:xfrm>
          <a:off x="2505074" y="28575"/>
          <a:ext cx="1773357" cy="1466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2438400</xdr:colOff>
      <xdr:row>5</xdr:row>
      <xdr:rowOff>238125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34AE4B-D96D-4B1B-91EA-A4E7A0185D7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852"/>
        <a:stretch/>
      </xdr:blipFill>
      <xdr:spPr>
        <a:xfrm>
          <a:off x="0" y="0"/>
          <a:ext cx="2438400" cy="16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0</xdr:row>
      <xdr:rowOff>219075</xdr:rowOff>
    </xdr:from>
    <xdr:to>
      <xdr:col>12</xdr:col>
      <xdr:colOff>406792</xdr:colOff>
      <xdr:row>13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9167F8-9815-11B8-4651-DDD3A2A13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34275" y="219075"/>
          <a:ext cx="5921767" cy="331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5</xdr:row>
      <xdr:rowOff>11205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648B9-582D-495D-A5FD-0F1B5AF88FD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852"/>
        <a:stretch/>
      </xdr:blipFill>
      <xdr:spPr>
        <a:xfrm>
          <a:off x="0" y="0"/>
          <a:ext cx="2438400" cy="1390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D17E54-C5E9-6C3E-9350-DFBF44E3B88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131884</xdr:colOff>
      <xdr:row>0</xdr:row>
      <xdr:rowOff>140647</xdr:rowOff>
    </xdr:from>
    <xdr:to>
      <xdr:col>7</xdr:col>
      <xdr:colOff>498231</xdr:colOff>
      <xdr:row>8</xdr:row>
      <xdr:rowOff>442108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15420-7FA6-B278-2F3C-C9F74BF59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0846" y="140647"/>
          <a:ext cx="3810000" cy="25141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78623</xdr:colOff>
      <xdr:row>1</xdr:row>
      <xdr:rowOff>238125</xdr:rowOff>
    </xdr:from>
    <xdr:to>
      <xdr:col>6</xdr:col>
      <xdr:colOff>708401</xdr:colOff>
      <xdr:row>9</xdr:row>
      <xdr:rowOff>438150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1625BB-5AB8-BC3C-727B-C1E73890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4023" y="571500"/>
          <a:ext cx="5192253" cy="2362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1066800</xdr:colOff>
      <xdr:row>2</xdr:row>
      <xdr:rowOff>0</xdr:rowOff>
    </xdr:from>
    <xdr:to>
      <xdr:col>4</xdr:col>
      <xdr:colOff>114300</xdr:colOff>
      <xdr:row>8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B97A1-006F-95A1-3DD3-01B74C46D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325"/>
        <a:stretch/>
      </xdr:blipFill>
      <xdr:spPr>
        <a:xfrm>
          <a:off x="4105275" y="533400"/>
          <a:ext cx="2686050" cy="1733549"/>
        </a:xfrm>
        <a:prstGeom prst="rect">
          <a:avLst/>
        </a:prstGeom>
      </xdr:spPr>
    </xdr:pic>
    <xdr:clientData/>
  </xdr:twoCellAnchor>
  <xdr:twoCellAnchor editAs="oneCell">
    <xdr:from>
      <xdr:col>1</xdr:col>
      <xdr:colOff>1038225</xdr:colOff>
      <xdr:row>10</xdr:row>
      <xdr:rowOff>78540</xdr:rowOff>
    </xdr:from>
    <xdr:to>
      <xdr:col>4</xdr:col>
      <xdr:colOff>666750</xdr:colOff>
      <xdr:row>19</xdr:row>
      <xdr:rowOff>138833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1F90B0-316D-07D3-4427-96D491835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6700" y="2707440"/>
          <a:ext cx="3267075" cy="19462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7</xdr:col>
      <xdr:colOff>429304</xdr:colOff>
      <xdr:row>32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F51CF8-DF9C-B79D-0859-C88839D4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3850" y="5210175"/>
          <a:ext cx="4915579" cy="2686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361949</xdr:colOff>
      <xdr:row>0</xdr:row>
      <xdr:rowOff>28575</xdr:rowOff>
    </xdr:from>
    <xdr:to>
      <xdr:col>5</xdr:col>
      <xdr:colOff>56322</xdr:colOff>
      <xdr:row>9</xdr:row>
      <xdr:rowOff>105914</xdr:rowOff>
    </xdr:to>
    <xdr:pic>
      <xdr:nvPicPr>
        <xdr:cNvPr id="2" name="Picture 1" descr="C:\Users\potratzw\AppData\Local\Microsoft\Windows\Temporary Internet Files\Content.IE5\I0HPW85V\debt[1].gif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4" y="28575"/>
          <a:ext cx="2000251" cy="2620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0</xdr:row>
      <xdr:rowOff>0</xdr:rowOff>
    </xdr:from>
    <xdr:to>
      <xdr:col>5</xdr:col>
      <xdr:colOff>19050</xdr:colOff>
      <xdr:row>12</xdr:row>
      <xdr:rowOff>123615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425DF6-7C29-640D-3995-8CBE2C88E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772150" y="0"/>
          <a:ext cx="2990850" cy="3657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34901-B873-4BA3-B41C-5EE12A4A346E}">
  <sheetPr>
    <tabColor rgb="FFCCFFCC"/>
  </sheetPr>
  <dimension ref="A1:I49"/>
  <sheetViews>
    <sheetView showGridLines="0" tabSelected="1" zoomScale="145" zoomScaleNormal="145" workbookViewId="0">
      <selection activeCell="I15" sqref="I15"/>
    </sheetView>
  </sheetViews>
  <sheetFormatPr defaultRowHeight="12.75" x14ac:dyDescent="0.2"/>
  <cols>
    <col min="1" max="2" width="9" style="64"/>
    <col min="3" max="3" width="14.125" style="64" customWidth="1"/>
    <col min="4" max="4" width="3.5" style="64" customWidth="1"/>
    <col min="5" max="5" width="10.125" style="64" customWidth="1"/>
    <col min="6" max="6" width="10.25" style="64" customWidth="1"/>
    <col min="7" max="257" width="9" style="64"/>
    <col min="258" max="258" width="14.125" style="64" customWidth="1"/>
    <col min="259" max="259" width="3.5" style="64" customWidth="1"/>
    <col min="260" max="260" width="10.125" style="64" customWidth="1"/>
    <col min="261" max="261" width="10.25" style="64" customWidth="1"/>
    <col min="262" max="513" width="9" style="64"/>
    <col min="514" max="514" width="14.125" style="64" customWidth="1"/>
    <col min="515" max="515" width="3.5" style="64" customWidth="1"/>
    <col min="516" max="516" width="10.125" style="64" customWidth="1"/>
    <col min="517" max="517" width="10.25" style="64" customWidth="1"/>
    <col min="518" max="769" width="9" style="64"/>
    <col min="770" max="770" width="14.125" style="64" customWidth="1"/>
    <col min="771" max="771" width="3.5" style="64" customWidth="1"/>
    <col min="772" max="772" width="10.125" style="64" customWidth="1"/>
    <col min="773" max="773" width="10.25" style="64" customWidth="1"/>
    <col min="774" max="1025" width="9" style="64"/>
    <col min="1026" max="1026" width="14.125" style="64" customWidth="1"/>
    <col min="1027" max="1027" width="3.5" style="64" customWidth="1"/>
    <col min="1028" max="1028" width="10.125" style="64" customWidth="1"/>
    <col min="1029" max="1029" width="10.25" style="64" customWidth="1"/>
    <col min="1030" max="1281" width="9" style="64"/>
    <col min="1282" max="1282" width="14.125" style="64" customWidth="1"/>
    <col min="1283" max="1283" width="3.5" style="64" customWidth="1"/>
    <col min="1284" max="1284" width="10.125" style="64" customWidth="1"/>
    <col min="1285" max="1285" width="10.25" style="64" customWidth="1"/>
    <col min="1286" max="1537" width="9" style="64"/>
    <col min="1538" max="1538" width="14.125" style="64" customWidth="1"/>
    <col min="1539" max="1539" width="3.5" style="64" customWidth="1"/>
    <col min="1540" max="1540" width="10.125" style="64" customWidth="1"/>
    <col min="1541" max="1541" width="10.25" style="64" customWidth="1"/>
    <col min="1542" max="1793" width="9" style="64"/>
    <col min="1794" max="1794" width="14.125" style="64" customWidth="1"/>
    <col min="1795" max="1795" width="3.5" style="64" customWidth="1"/>
    <col min="1796" max="1796" width="10.125" style="64" customWidth="1"/>
    <col min="1797" max="1797" width="10.25" style="64" customWidth="1"/>
    <col min="1798" max="2049" width="9" style="64"/>
    <col min="2050" max="2050" width="14.125" style="64" customWidth="1"/>
    <col min="2051" max="2051" width="3.5" style="64" customWidth="1"/>
    <col min="2052" max="2052" width="10.125" style="64" customWidth="1"/>
    <col min="2053" max="2053" width="10.25" style="64" customWidth="1"/>
    <col min="2054" max="2305" width="9" style="64"/>
    <col min="2306" max="2306" width="14.125" style="64" customWidth="1"/>
    <col min="2307" max="2307" width="3.5" style="64" customWidth="1"/>
    <col min="2308" max="2308" width="10.125" style="64" customWidth="1"/>
    <col min="2309" max="2309" width="10.25" style="64" customWidth="1"/>
    <col min="2310" max="2561" width="9" style="64"/>
    <col min="2562" max="2562" width="14.125" style="64" customWidth="1"/>
    <col min="2563" max="2563" width="3.5" style="64" customWidth="1"/>
    <col min="2564" max="2564" width="10.125" style="64" customWidth="1"/>
    <col min="2565" max="2565" width="10.25" style="64" customWidth="1"/>
    <col min="2566" max="2817" width="9" style="64"/>
    <col min="2818" max="2818" width="14.125" style="64" customWidth="1"/>
    <col min="2819" max="2819" width="3.5" style="64" customWidth="1"/>
    <col min="2820" max="2820" width="10.125" style="64" customWidth="1"/>
    <col min="2821" max="2821" width="10.25" style="64" customWidth="1"/>
    <col min="2822" max="3073" width="9" style="64"/>
    <col min="3074" max="3074" width="14.125" style="64" customWidth="1"/>
    <col min="3075" max="3075" width="3.5" style="64" customWidth="1"/>
    <col min="3076" max="3076" width="10.125" style="64" customWidth="1"/>
    <col min="3077" max="3077" width="10.25" style="64" customWidth="1"/>
    <col min="3078" max="3329" width="9" style="64"/>
    <col min="3330" max="3330" width="14.125" style="64" customWidth="1"/>
    <col min="3331" max="3331" width="3.5" style="64" customWidth="1"/>
    <col min="3332" max="3332" width="10.125" style="64" customWidth="1"/>
    <col min="3333" max="3333" width="10.25" style="64" customWidth="1"/>
    <col min="3334" max="3585" width="9" style="64"/>
    <col min="3586" max="3586" width="14.125" style="64" customWidth="1"/>
    <col min="3587" max="3587" width="3.5" style="64" customWidth="1"/>
    <col min="3588" max="3588" width="10.125" style="64" customWidth="1"/>
    <col min="3589" max="3589" width="10.25" style="64" customWidth="1"/>
    <col min="3590" max="3841" width="9" style="64"/>
    <col min="3842" max="3842" width="14.125" style="64" customWidth="1"/>
    <col min="3843" max="3843" width="3.5" style="64" customWidth="1"/>
    <col min="3844" max="3844" width="10.125" style="64" customWidth="1"/>
    <col min="3845" max="3845" width="10.25" style="64" customWidth="1"/>
    <col min="3846" max="4097" width="9" style="64"/>
    <col min="4098" max="4098" width="14.125" style="64" customWidth="1"/>
    <col min="4099" max="4099" width="3.5" style="64" customWidth="1"/>
    <col min="4100" max="4100" width="10.125" style="64" customWidth="1"/>
    <col min="4101" max="4101" width="10.25" style="64" customWidth="1"/>
    <col min="4102" max="4353" width="9" style="64"/>
    <col min="4354" max="4354" width="14.125" style="64" customWidth="1"/>
    <col min="4355" max="4355" width="3.5" style="64" customWidth="1"/>
    <col min="4356" max="4356" width="10.125" style="64" customWidth="1"/>
    <col min="4357" max="4357" width="10.25" style="64" customWidth="1"/>
    <col min="4358" max="4609" width="9" style="64"/>
    <col min="4610" max="4610" width="14.125" style="64" customWidth="1"/>
    <col min="4611" max="4611" width="3.5" style="64" customWidth="1"/>
    <col min="4612" max="4612" width="10.125" style="64" customWidth="1"/>
    <col min="4613" max="4613" width="10.25" style="64" customWidth="1"/>
    <col min="4614" max="4865" width="9" style="64"/>
    <col min="4866" max="4866" width="14.125" style="64" customWidth="1"/>
    <col min="4867" max="4867" width="3.5" style="64" customWidth="1"/>
    <col min="4868" max="4868" width="10.125" style="64" customWidth="1"/>
    <col min="4869" max="4869" width="10.25" style="64" customWidth="1"/>
    <col min="4870" max="5121" width="9" style="64"/>
    <col min="5122" max="5122" width="14.125" style="64" customWidth="1"/>
    <col min="5123" max="5123" width="3.5" style="64" customWidth="1"/>
    <col min="5124" max="5124" width="10.125" style="64" customWidth="1"/>
    <col min="5125" max="5125" width="10.25" style="64" customWidth="1"/>
    <col min="5126" max="5377" width="9" style="64"/>
    <col min="5378" max="5378" width="14.125" style="64" customWidth="1"/>
    <col min="5379" max="5379" width="3.5" style="64" customWidth="1"/>
    <col min="5380" max="5380" width="10.125" style="64" customWidth="1"/>
    <col min="5381" max="5381" width="10.25" style="64" customWidth="1"/>
    <col min="5382" max="5633" width="9" style="64"/>
    <col min="5634" max="5634" width="14.125" style="64" customWidth="1"/>
    <col min="5635" max="5635" width="3.5" style="64" customWidth="1"/>
    <col min="5636" max="5636" width="10.125" style="64" customWidth="1"/>
    <col min="5637" max="5637" width="10.25" style="64" customWidth="1"/>
    <col min="5638" max="5889" width="9" style="64"/>
    <col min="5890" max="5890" width="14.125" style="64" customWidth="1"/>
    <col min="5891" max="5891" width="3.5" style="64" customWidth="1"/>
    <col min="5892" max="5892" width="10.125" style="64" customWidth="1"/>
    <col min="5893" max="5893" width="10.25" style="64" customWidth="1"/>
    <col min="5894" max="6145" width="9" style="64"/>
    <col min="6146" max="6146" width="14.125" style="64" customWidth="1"/>
    <col min="6147" max="6147" width="3.5" style="64" customWidth="1"/>
    <col min="6148" max="6148" width="10.125" style="64" customWidth="1"/>
    <col min="6149" max="6149" width="10.25" style="64" customWidth="1"/>
    <col min="6150" max="6401" width="9" style="64"/>
    <col min="6402" max="6402" width="14.125" style="64" customWidth="1"/>
    <col min="6403" max="6403" width="3.5" style="64" customWidth="1"/>
    <col min="6404" max="6404" width="10.125" style="64" customWidth="1"/>
    <col min="6405" max="6405" width="10.25" style="64" customWidth="1"/>
    <col min="6406" max="6657" width="9" style="64"/>
    <col min="6658" max="6658" width="14.125" style="64" customWidth="1"/>
    <col min="6659" max="6659" width="3.5" style="64" customWidth="1"/>
    <col min="6660" max="6660" width="10.125" style="64" customWidth="1"/>
    <col min="6661" max="6661" width="10.25" style="64" customWidth="1"/>
    <col min="6662" max="6913" width="9" style="64"/>
    <col min="6914" max="6914" width="14.125" style="64" customWidth="1"/>
    <col min="6915" max="6915" width="3.5" style="64" customWidth="1"/>
    <col min="6916" max="6916" width="10.125" style="64" customWidth="1"/>
    <col min="6917" max="6917" width="10.25" style="64" customWidth="1"/>
    <col min="6918" max="7169" width="9" style="64"/>
    <col min="7170" max="7170" width="14.125" style="64" customWidth="1"/>
    <col min="7171" max="7171" width="3.5" style="64" customWidth="1"/>
    <col min="7172" max="7172" width="10.125" style="64" customWidth="1"/>
    <col min="7173" max="7173" width="10.25" style="64" customWidth="1"/>
    <col min="7174" max="7425" width="9" style="64"/>
    <col min="7426" max="7426" width="14.125" style="64" customWidth="1"/>
    <col min="7427" max="7427" width="3.5" style="64" customWidth="1"/>
    <col min="7428" max="7428" width="10.125" style="64" customWidth="1"/>
    <col min="7429" max="7429" width="10.25" style="64" customWidth="1"/>
    <col min="7430" max="7681" width="9" style="64"/>
    <col min="7682" max="7682" width="14.125" style="64" customWidth="1"/>
    <col min="7683" max="7683" width="3.5" style="64" customWidth="1"/>
    <col min="7684" max="7684" width="10.125" style="64" customWidth="1"/>
    <col min="7685" max="7685" width="10.25" style="64" customWidth="1"/>
    <col min="7686" max="7937" width="9" style="64"/>
    <col min="7938" max="7938" width="14.125" style="64" customWidth="1"/>
    <col min="7939" max="7939" width="3.5" style="64" customWidth="1"/>
    <col min="7940" max="7940" width="10.125" style="64" customWidth="1"/>
    <col min="7941" max="7941" width="10.25" style="64" customWidth="1"/>
    <col min="7942" max="8193" width="9" style="64"/>
    <col min="8194" max="8194" width="14.125" style="64" customWidth="1"/>
    <col min="8195" max="8195" width="3.5" style="64" customWidth="1"/>
    <col min="8196" max="8196" width="10.125" style="64" customWidth="1"/>
    <col min="8197" max="8197" width="10.25" style="64" customWidth="1"/>
    <col min="8198" max="8449" width="9" style="64"/>
    <col min="8450" max="8450" width="14.125" style="64" customWidth="1"/>
    <col min="8451" max="8451" width="3.5" style="64" customWidth="1"/>
    <col min="8452" max="8452" width="10.125" style="64" customWidth="1"/>
    <col min="8453" max="8453" width="10.25" style="64" customWidth="1"/>
    <col min="8454" max="8705" width="9" style="64"/>
    <col min="8706" max="8706" width="14.125" style="64" customWidth="1"/>
    <col min="8707" max="8707" width="3.5" style="64" customWidth="1"/>
    <col min="8708" max="8708" width="10.125" style="64" customWidth="1"/>
    <col min="8709" max="8709" width="10.25" style="64" customWidth="1"/>
    <col min="8710" max="8961" width="9" style="64"/>
    <col min="8962" max="8962" width="14.125" style="64" customWidth="1"/>
    <col min="8963" max="8963" width="3.5" style="64" customWidth="1"/>
    <col min="8964" max="8964" width="10.125" style="64" customWidth="1"/>
    <col min="8965" max="8965" width="10.25" style="64" customWidth="1"/>
    <col min="8966" max="9217" width="9" style="64"/>
    <col min="9218" max="9218" width="14.125" style="64" customWidth="1"/>
    <col min="9219" max="9219" width="3.5" style="64" customWidth="1"/>
    <col min="9220" max="9220" width="10.125" style="64" customWidth="1"/>
    <col min="9221" max="9221" width="10.25" style="64" customWidth="1"/>
    <col min="9222" max="9473" width="9" style="64"/>
    <col min="9474" max="9474" width="14.125" style="64" customWidth="1"/>
    <col min="9475" max="9475" width="3.5" style="64" customWidth="1"/>
    <col min="9476" max="9476" width="10.125" style="64" customWidth="1"/>
    <col min="9477" max="9477" width="10.25" style="64" customWidth="1"/>
    <col min="9478" max="9729" width="9" style="64"/>
    <col min="9730" max="9730" width="14.125" style="64" customWidth="1"/>
    <col min="9731" max="9731" width="3.5" style="64" customWidth="1"/>
    <col min="9732" max="9732" width="10.125" style="64" customWidth="1"/>
    <col min="9733" max="9733" width="10.25" style="64" customWidth="1"/>
    <col min="9734" max="9985" width="9" style="64"/>
    <col min="9986" max="9986" width="14.125" style="64" customWidth="1"/>
    <col min="9987" max="9987" width="3.5" style="64" customWidth="1"/>
    <col min="9988" max="9988" width="10.125" style="64" customWidth="1"/>
    <col min="9989" max="9989" width="10.25" style="64" customWidth="1"/>
    <col min="9990" max="10241" width="9" style="64"/>
    <col min="10242" max="10242" width="14.125" style="64" customWidth="1"/>
    <col min="10243" max="10243" width="3.5" style="64" customWidth="1"/>
    <col min="10244" max="10244" width="10.125" style="64" customWidth="1"/>
    <col min="10245" max="10245" width="10.25" style="64" customWidth="1"/>
    <col min="10246" max="10497" width="9" style="64"/>
    <col min="10498" max="10498" width="14.125" style="64" customWidth="1"/>
    <col min="10499" max="10499" width="3.5" style="64" customWidth="1"/>
    <col min="10500" max="10500" width="10.125" style="64" customWidth="1"/>
    <col min="10501" max="10501" width="10.25" style="64" customWidth="1"/>
    <col min="10502" max="10753" width="9" style="64"/>
    <col min="10754" max="10754" width="14.125" style="64" customWidth="1"/>
    <col min="10755" max="10755" width="3.5" style="64" customWidth="1"/>
    <col min="10756" max="10756" width="10.125" style="64" customWidth="1"/>
    <col min="10757" max="10757" width="10.25" style="64" customWidth="1"/>
    <col min="10758" max="11009" width="9" style="64"/>
    <col min="11010" max="11010" width="14.125" style="64" customWidth="1"/>
    <col min="11011" max="11011" width="3.5" style="64" customWidth="1"/>
    <col min="11012" max="11012" width="10.125" style="64" customWidth="1"/>
    <col min="11013" max="11013" width="10.25" style="64" customWidth="1"/>
    <col min="11014" max="11265" width="9" style="64"/>
    <col min="11266" max="11266" width="14.125" style="64" customWidth="1"/>
    <col min="11267" max="11267" width="3.5" style="64" customWidth="1"/>
    <col min="11268" max="11268" width="10.125" style="64" customWidth="1"/>
    <col min="11269" max="11269" width="10.25" style="64" customWidth="1"/>
    <col min="11270" max="11521" width="9" style="64"/>
    <col min="11522" max="11522" width="14.125" style="64" customWidth="1"/>
    <col min="11523" max="11523" width="3.5" style="64" customWidth="1"/>
    <col min="11524" max="11524" width="10.125" style="64" customWidth="1"/>
    <col min="11525" max="11525" width="10.25" style="64" customWidth="1"/>
    <col min="11526" max="11777" width="9" style="64"/>
    <col min="11778" max="11778" width="14.125" style="64" customWidth="1"/>
    <col min="11779" max="11779" width="3.5" style="64" customWidth="1"/>
    <col min="11780" max="11780" width="10.125" style="64" customWidth="1"/>
    <col min="11781" max="11781" width="10.25" style="64" customWidth="1"/>
    <col min="11782" max="12033" width="9" style="64"/>
    <col min="12034" max="12034" width="14.125" style="64" customWidth="1"/>
    <col min="12035" max="12035" width="3.5" style="64" customWidth="1"/>
    <col min="12036" max="12036" width="10.125" style="64" customWidth="1"/>
    <col min="12037" max="12037" width="10.25" style="64" customWidth="1"/>
    <col min="12038" max="12289" width="9" style="64"/>
    <col min="12290" max="12290" width="14.125" style="64" customWidth="1"/>
    <col min="12291" max="12291" width="3.5" style="64" customWidth="1"/>
    <col min="12292" max="12292" width="10.125" style="64" customWidth="1"/>
    <col min="12293" max="12293" width="10.25" style="64" customWidth="1"/>
    <col min="12294" max="12545" width="9" style="64"/>
    <col min="12546" max="12546" width="14.125" style="64" customWidth="1"/>
    <col min="12547" max="12547" width="3.5" style="64" customWidth="1"/>
    <col min="12548" max="12548" width="10.125" style="64" customWidth="1"/>
    <col min="12549" max="12549" width="10.25" style="64" customWidth="1"/>
    <col min="12550" max="12801" width="9" style="64"/>
    <col min="12802" max="12802" width="14.125" style="64" customWidth="1"/>
    <col min="12803" max="12803" width="3.5" style="64" customWidth="1"/>
    <col min="12804" max="12804" width="10.125" style="64" customWidth="1"/>
    <col min="12805" max="12805" width="10.25" style="64" customWidth="1"/>
    <col min="12806" max="13057" width="9" style="64"/>
    <col min="13058" max="13058" width="14.125" style="64" customWidth="1"/>
    <col min="13059" max="13059" width="3.5" style="64" customWidth="1"/>
    <col min="13060" max="13060" width="10.125" style="64" customWidth="1"/>
    <col min="13061" max="13061" width="10.25" style="64" customWidth="1"/>
    <col min="13062" max="13313" width="9" style="64"/>
    <col min="13314" max="13314" width="14.125" style="64" customWidth="1"/>
    <col min="13315" max="13315" width="3.5" style="64" customWidth="1"/>
    <col min="13316" max="13316" width="10.125" style="64" customWidth="1"/>
    <col min="13317" max="13317" width="10.25" style="64" customWidth="1"/>
    <col min="13318" max="13569" width="9" style="64"/>
    <col min="13570" max="13570" width="14.125" style="64" customWidth="1"/>
    <col min="13571" max="13571" width="3.5" style="64" customWidth="1"/>
    <col min="13572" max="13572" width="10.125" style="64" customWidth="1"/>
    <col min="13573" max="13573" width="10.25" style="64" customWidth="1"/>
    <col min="13574" max="13825" width="9" style="64"/>
    <col min="13826" max="13826" width="14.125" style="64" customWidth="1"/>
    <col min="13827" max="13827" width="3.5" style="64" customWidth="1"/>
    <col min="13828" max="13828" width="10.125" style="64" customWidth="1"/>
    <col min="13829" max="13829" width="10.25" style="64" customWidth="1"/>
    <col min="13830" max="14081" width="9" style="64"/>
    <col min="14082" max="14082" width="14.125" style="64" customWidth="1"/>
    <col min="14083" max="14083" width="3.5" style="64" customWidth="1"/>
    <col min="14084" max="14084" width="10.125" style="64" customWidth="1"/>
    <col min="14085" max="14085" width="10.25" style="64" customWidth="1"/>
    <col min="14086" max="14337" width="9" style="64"/>
    <col min="14338" max="14338" width="14.125" style="64" customWidth="1"/>
    <col min="14339" max="14339" width="3.5" style="64" customWidth="1"/>
    <col min="14340" max="14340" width="10.125" style="64" customWidth="1"/>
    <col min="14341" max="14341" width="10.25" style="64" customWidth="1"/>
    <col min="14342" max="14593" width="9" style="64"/>
    <col min="14594" max="14594" width="14.125" style="64" customWidth="1"/>
    <col min="14595" max="14595" width="3.5" style="64" customWidth="1"/>
    <col min="14596" max="14596" width="10.125" style="64" customWidth="1"/>
    <col min="14597" max="14597" width="10.25" style="64" customWidth="1"/>
    <col min="14598" max="14849" width="9" style="64"/>
    <col min="14850" max="14850" width="14.125" style="64" customWidth="1"/>
    <col min="14851" max="14851" width="3.5" style="64" customWidth="1"/>
    <col min="14852" max="14852" width="10.125" style="64" customWidth="1"/>
    <col min="14853" max="14853" width="10.25" style="64" customWidth="1"/>
    <col min="14854" max="15105" width="9" style="64"/>
    <col min="15106" max="15106" width="14.125" style="64" customWidth="1"/>
    <col min="15107" max="15107" width="3.5" style="64" customWidth="1"/>
    <col min="15108" max="15108" width="10.125" style="64" customWidth="1"/>
    <col min="15109" max="15109" width="10.25" style="64" customWidth="1"/>
    <col min="15110" max="15361" width="9" style="64"/>
    <col min="15362" max="15362" width="14.125" style="64" customWidth="1"/>
    <col min="15363" max="15363" width="3.5" style="64" customWidth="1"/>
    <col min="15364" max="15364" width="10.125" style="64" customWidth="1"/>
    <col min="15365" max="15365" width="10.25" style="64" customWidth="1"/>
    <col min="15366" max="15617" width="9" style="64"/>
    <col min="15618" max="15618" width="14.125" style="64" customWidth="1"/>
    <col min="15619" max="15619" width="3.5" style="64" customWidth="1"/>
    <col min="15620" max="15620" width="10.125" style="64" customWidth="1"/>
    <col min="15621" max="15621" width="10.25" style="64" customWidth="1"/>
    <col min="15622" max="15873" width="9" style="64"/>
    <col min="15874" max="15874" width="14.125" style="64" customWidth="1"/>
    <col min="15875" max="15875" width="3.5" style="64" customWidth="1"/>
    <col min="15876" max="15876" width="10.125" style="64" customWidth="1"/>
    <col min="15877" max="15877" width="10.25" style="64" customWidth="1"/>
    <col min="15878" max="16129" width="9" style="64"/>
    <col min="16130" max="16130" width="14.125" style="64" customWidth="1"/>
    <col min="16131" max="16131" width="3.5" style="64" customWidth="1"/>
    <col min="16132" max="16132" width="10.125" style="64" customWidth="1"/>
    <col min="16133" max="16133" width="10.25" style="64" customWidth="1"/>
    <col min="16134" max="16384" width="9" style="64"/>
  </cols>
  <sheetData>
    <row r="1" spans="1:9" ht="18.75" customHeight="1" thickBot="1" x14ac:dyDescent="0.25">
      <c r="A1" s="61" t="s">
        <v>173</v>
      </c>
      <c r="B1" s="157"/>
      <c r="C1" s="157"/>
      <c r="D1" s="157"/>
      <c r="E1" s="157"/>
      <c r="F1" s="62" t="s">
        <v>174</v>
      </c>
      <c r="G1" s="157"/>
      <c r="H1" s="157"/>
      <c r="I1" s="63"/>
    </row>
    <row r="2" spans="1:9" ht="18" x14ac:dyDescent="0.25">
      <c r="A2" s="65" t="s">
        <v>175</v>
      </c>
      <c r="B2" s="66"/>
      <c r="C2" s="66"/>
      <c r="D2" s="67"/>
      <c r="E2" s="67"/>
      <c r="F2" s="67"/>
      <c r="G2" s="67"/>
      <c r="H2" s="67"/>
      <c r="I2" s="67"/>
    </row>
    <row r="3" spans="1:9" x14ac:dyDescent="0.2">
      <c r="A3" s="68" t="s">
        <v>176</v>
      </c>
      <c r="B3" s="67"/>
      <c r="C3" s="67"/>
      <c r="D3" s="67"/>
      <c r="E3" s="67"/>
      <c r="F3" s="67"/>
      <c r="G3" s="67"/>
      <c r="H3" s="67"/>
      <c r="I3" s="67"/>
    </row>
    <row r="4" spans="1:9" ht="18" customHeight="1" thickBot="1" x14ac:dyDescent="0.25">
      <c r="A4" s="158" t="s">
        <v>177</v>
      </c>
      <c r="B4" s="159"/>
      <c r="C4" s="159"/>
      <c r="D4" s="69"/>
      <c r="E4" s="160"/>
      <c r="F4" s="160"/>
      <c r="G4" s="160"/>
      <c r="H4" s="160"/>
      <c r="I4" s="69"/>
    </row>
    <row r="5" spans="1:9" ht="13.5" thickBot="1" x14ac:dyDescent="0.25">
      <c r="A5" s="70"/>
      <c r="B5" s="69"/>
      <c r="C5" s="69"/>
      <c r="D5" s="69"/>
      <c r="E5" s="69"/>
      <c r="F5" s="69"/>
      <c r="G5" s="69"/>
      <c r="H5" s="69"/>
      <c r="I5" s="69"/>
    </row>
    <row r="6" spans="1:9" ht="13.5" thickBot="1" x14ac:dyDescent="0.25">
      <c r="B6" s="71"/>
      <c r="C6" s="72" t="s">
        <v>178</v>
      </c>
      <c r="D6" s="69"/>
      <c r="E6" s="69"/>
      <c r="F6" s="69"/>
      <c r="G6" s="69"/>
      <c r="H6" s="69"/>
      <c r="I6" s="69"/>
    </row>
    <row r="7" spans="1:9" x14ac:dyDescent="0.2">
      <c r="A7" s="161" t="s">
        <v>179</v>
      </c>
      <c r="B7" s="162"/>
      <c r="C7" s="162"/>
      <c r="D7" s="69"/>
      <c r="E7" s="69"/>
      <c r="F7" s="69"/>
      <c r="G7" s="69"/>
      <c r="H7" s="69"/>
      <c r="I7" s="69"/>
    </row>
    <row r="8" spans="1:9" ht="13.5" thickBot="1" x14ac:dyDescent="0.25">
      <c r="A8" s="155" t="s">
        <v>180</v>
      </c>
      <c r="B8" s="156"/>
      <c r="C8" s="156"/>
      <c r="D8" s="69"/>
      <c r="E8" s="75">
        <v>0</v>
      </c>
      <c r="F8" s="69"/>
      <c r="G8" s="69"/>
      <c r="H8" s="69"/>
      <c r="I8" s="69"/>
    </row>
    <row r="9" spans="1:9" ht="13.5" thickBot="1" x14ac:dyDescent="0.25">
      <c r="A9" s="155" t="s">
        <v>181</v>
      </c>
      <c r="B9" s="156"/>
      <c r="C9" s="156"/>
      <c r="D9" s="69"/>
      <c r="E9" s="76">
        <v>0</v>
      </c>
      <c r="F9" s="69"/>
      <c r="G9" s="69"/>
      <c r="H9" s="69"/>
      <c r="I9" s="69"/>
    </row>
    <row r="10" spans="1:9" ht="13.5" thickBot="1" x14ac:dyDescent="0.25">
      <c r="A10" s="155" t="s">
        <v>182</v>
      </c>
      <c r="B10" s="156"/>
      <c r="C10" s="156"/>
      <c r="D10" s="69"/>
      <c r="E10" s="76">
        <v>0</v>
      </c>
      <c r="F10" s="69"/>
      <c r="G10" s="69"/>
      <c r="H10" s="69"/>
      <c r="I10" s="69"/>
    </row>
    <row r="11" spans="1:9" ht="13.5" thickBot="1" x14ac:dyDescent="0.25">
      <c r="A11" s="155" t="s">
        <v>183</v>
      </c>
      <c r="B11" s="156"/>
      <c r="C11" s="77"/>
      <c r="D11" s="69"/>
      <c r="E11" s="76">
        <v>0</v>
      </c>
      <c r="F11" s="69"/>
      <c r="G11" s="69"/>
      <c r="H11" s="69"/>
      <c r="I11" s="69"/>
    </row>
    <row r="12" spans="1:9" ht="16.5" thickBot="1" x14ac:dyDescent="0.3">
      <c r="A12" s="163" t="s">
        <v>184</v>
      </c>
      <c r="B12" s="164"/>
      <c r="C12" s="164"/>
      <c r="D12" s="69"/>
      <c r="E12" s="78"/>
      <c r="F12" s="79">
        <f>SUM(E8:E11)</f>
        <v>0</v>
      </c>
      <c r="G12" s="69"/>
      <c r="H12" s="69"/>
      <c r="I12" s="69"/>
    </row>
    <row r="13" spans="1:9" x14ac:dyDescent="0.2">
      <c r="A13" s="161" t="s">
        <v>185</v>
      </c>
      <c r="B13" s="162"/>
      <c r="C13" s="162"/>
      <c r="D13" s="69"/>
      <c r="E13" s="80"/>
      <c r="F13" s="69"/>
      <c r="G13" s="69"/>
      <c r="H13" s="69"/>
      <c r="I13" s="69"/>
    </row>
    <row r="14" spans="1:9" ht="13.5" thickBot="1" x14ac:dyDescent="0.25">
      <c r="A14" s="73"/>
      <c r="B14" s="74"/>
      <c r="C14" s="74" t="s">
        <v>186</v>
      </c>
      <c r="D14" s="69"/>
      <c r="E14" s="75">
        <v>0</v>
      </c>
      <c r="F14" s="69"/>
      <c r="G14" s="69"/>
      <c r="H14" s="69"/>
      <c r="I14" s="69"/>
    </row>
    <row r="15" spans="1:9" ht="13.5" thickBot="1" x14ac:dyDescent="0.25">
      <c r="A15" s="73"/>
      <c r="B15" s="74"/>
      <c r="C15" s="74" t="s">
        <v>187</v>
      </c>
      <c r="D15" s="69"/>
      <c r="E15" s="76">
        <v>0</v>
      </c>
      <c r="F15" s="69"/>
      <c r="G15" s="69"/>
      <c r="H15" s="69"/>
      <c r="I15" s="69"/>
    </row>
    <row r="16" spans="1:9" ht="13.5" thickBot="1" x14ac:dyDescent="0.25">
      <c r="A16" s="155" t="s">
        <v>188</v>
      </c>
      <c r="B16" s="156"/>
      <c r="C16" s="156"/>
      <c r="D16" s="69"/>
      <c r="E16" s="76">
        <v>0</v>
      </c>
      <c r="F16" s="69"/>
      <c r="G16" s="69"/>
      <c r="H16" s="69"/>
      <c r="I16" s="69"/>
    </row>
    <row r="17" spans="1:9" ht="13.5" customHeight="1" thickBot="1" x14ac:dyDescent="0.25">
      <c r="A17" s="155" t="s">
        <v>189</v>
      </c>
      <c r="B17" s="156"/>
      <c r="C17" s="156"/>
      <c r="D17" s="69"/>
      <c r="E17" s="76">
        <v>0</v>
      </c>
      <c r="F17" s="69"/>
      <c r="G17" s="69"/>
      <c r="H17" s="69"/>
      <c r="I17" s="69"/>
    </row>
    <row r="18" spans="1:9" ht="13.5" thickBot="1" x14ac:dyDescent="0.25">
      <c r="A18" s="155" t="s">
        <v>190</v>
      </c>
      <c r="B18" s="156"/>
      <c r="C18" s="156"/>
      <c r="D18" s="69"/>
      <c r="E18" s="76">
        <v>0</v>
      </c>
      <c r="F18" s="69"/>
      <c r="G18" s="69"/>
      <c r="H18" s="69"/>
      <c r="I18" s="69"/>
    </row>
    <row r="19" spans="1:9" ht="13.5" thickBot="1" x14ac:dyDescent="0.25">
      <c r="A19" s="155" t="s">
        <v>183</v>
      </c>
      <c r="B19" s="156"/>
      <c r="C19" s="77"/>
      <c r="D19" s="69"/>
      <c r="E19" s="76">
        <v>0</v>
      </c>
      <c r="F19" s="69"/>
      <c r="G19" s="69"/>
      <c r="H19" s="69"/>
      <c r="I19" s="69"/>
    </row>
    <row r="20" spans="1:9" ht="13.5" thickBot="1" x14ac:dyDescent="0.25">
      <c r="A20" s="155" t="s">
        <v>183</v>
      </c>
      <c r="B20" s="156"/>
      <c r="C20" s="81"/>
      <c r="D20" s="69"/>
      <c r="E20" s="76">
        <v>0</v>
      </c>
      <c r="F20" s="69"/>
      <c r="G20" s="69"/>
      <c r="H20" s="69"/>
      <c r="I20" s="69"/>
    </row>
    <row r="21" spans="1:9" ht="16.5" thickBot="1" x14ac:dyDescent="0.3">
      <c r="A21" s="163" t="s">
        <v>191</v>
      </c>
      <c r="B21" s="164"/>
      <c r="C21" s="164"/>
      <c r="D21" s="69"/>
      <c r="E21" s="78"/>
      <c r="F21" s="79">
        <f>SUM(E14:E20)</f>
        <v>0</v>
      </c>
      <c r="G21" s="69"/>
      <c r="H21" s="69"/>
      <c r="I21" s="69"/>
    </row>
    <row r="22" spans="1:9" x14ac:dyDescent="0.2">
      <c r="A22" s="161" t="s">
        <v>192</v>
      </c>
      <c r="B22" s="162"/>
      <c r="C22" s="162"/>
      <c r="D22" s="69"/>
      <c r="E22" s="80"/>
      <c r="F22" s="69"/>
      <c r="G22" s="69"/>
      <c r="H22" s="69"/>
      <c r="I22" s="69"/>
    </row>
    <row r="23" spans="1:9" ht="13.5" thickBot="1" x14ac:dyDescent="0.25">
      <c r="A23" s="155" t="s">
        <v>193</v>
      </c>
      <c r="B23" s="156"/>
      <c r="C23" s="156"/>
      <c r="D23" s="69"/>
      <c r="E23" s="75">
        <v>0</v>
      </c>
      <c r="F23" s="69"/>
      <c r="G23" s="69"/>
      <c r="H23" s="69"/>
      <c r="I23" s="69"/>
    </row>
    <row r="24" spans="1:9" ht="13.5" thickBot="1" x14ac:dyDescent="0.25">
      <c r="A24" s="155" t="s">
        <v>194</v>
      </c>
      <c r="B24" s="156"/>
      <c r="C24" s="156"/>
      <c r="D24" s="69"/>
      <c r="E24" s="76">
        <v>0</v>
      </c>
      <c r="F24" s="69"/>
      <c r="G24" s="69"/>
      <c r="H24" s="69"/>
      <c r="I24" s="69"/>
    </row>
    <row r="25" spans="1:9" ht="13.5" thickBot="1" x14ac:dyDescent="0.25">
      <c r="A25" s="155" t="s">
        <v>195</v>
      </c>
      <c r="B25" s="156"/>
      <c r="C25" s="156"/>
      <c r="D25" s="69"/>
      <c r="E25" s="76">
        <v>0</v>
      </c>
      <c r="F25" s="69"/>
      <c r="G25" s="69"/>
      <c r="H25" s="69"/>
      <c r="I25" s="69"/>
    </row>
    <row r="26" spans="1:9" ht="13.5" thickBot="1" x14ac:dyDescent="0.25">
      <c r="A26" s="155" t="s">
        <v>196</v>
      </c>
      <c r="B26" s="156"/>
      <c r="C26" s="156"/>
      <c r="D26" s="69"/>
      <c r="E26" s="76">
        <v>0</v>
      </c>
      <c r="F26" s="69"/>
      <c r="G26" s="69"/>
      <c r="H26" s="69"/>
      <c r="I26" s="69"/>
    </row>
    <row r="27" spans="1:9" ht="13.5" thickBot="1" x14ac:dyDescent="0.25">
      <c r="A27" s="155" t="s">
        <v>183</v>
      </c>
      <c r="B27" s="156"/>
      <c r="C27" s="77"/>
      <c r="D27" s="69"/>
      <c r="E27" s="76">
        <v>0</v>
      </c>
      <c r="F27" s="69"/>
      <c r="G27" s="69"/>
      <c r="H27" s="69"/>
      <c r="I27" s="69"/>
    </row>
    <row r="28" spans="1:9" ht="16.5" thickBot="1" x14ac:dyDescent="0.3">
      <c r="A28" s="163" t="s">
        <v>197</v>
      </c>
      <c r="B28" s="164"/>
      <c r="C28" s="164"/>
      <c r="D28" s="69"/>
      <c r="E28" s="78"/>
      <c r="F28" s="79">
        <f>SUM(E23:E27)</f>
        <v>0</v>
      </c>
      <c r="G28" s="69"/>
      <c r="H28" s="69"/>
      <c r="I28" s="69"/>
    </row>
    <row r="29" spans="1:9" ht="16.5" thickBot="1" x14ac:dyDescent="0.3">
      <c r="A29" s="70"/>
      <c r="B29" s="69"/>
      <c r="C29" s="69"/>
      <c r="D29" s="69"/>
      <c r="E29" s="78"/>
      <c r="F29" s="69"/>
      <c r="G29" s="69"/>
      <c r="H29" s="69"/>
      <c r="I29" s="69"/>
    </row>
    <row r="30" spans="1:9" ht="16.5" thickBot="1" x14ac:dyDescent="0.3">
      <c r="A30" s="161" t="s">
        <v>198</v>
      </c>
      <c r="B30" s="162"/>
      <c r="C30" s="162"/>
      <c r="D30" s="69"/>
      <c r="E30" s="78"/>
      <c r="F30" s="79">
        <f>SUM(F12,F21,F28)</f>
        <v>0</v>
      </c>
      <c r="G30" s="69"/>
      <c r="H30" s="69"/>
      <c r="I30" s="69"/>
    </row>
    <row r="31" spans="1:9" ht="13.5" thickBot="1" x14ac:dyDescent="0.25">
      <c r="A31" s="70"/>
      <c r="B31" s="69"/>
      <c r="C31" s="69"/>
      <c r="D31" s="69"/>
      <c r="E31" s="80"/>
      <c r="F31" s="69"/>
      <c r="G31" s="69"/>
      <c r="H31" s="69"/>
      <c r="I31" s="69"/>
    </row>
    <row r="32" spans="1:9" ht="13.5" thickBot="1" x14ac:dyDescent="0.25">
      <c r="B32" s="82"/>
      <c r="C32" s="72" t="s">
        <v>199</v>
      </c>
      <c r="D32" s="69"/>
      <c r="E32" s="80"/>
      <c r="F32" s="69"/>
      <c r="G32" s="69"/>
      <c r="H32" s="69"/>
      <c r="I32" s="69"/>
    </row>
    <row r="33" spans="1:9" x14ac:dyDescent="0.2">
      <c r="A33" s="161" t="s">
        <v>200</v>
      </c>
      <c r="B33" s="162"/>
      <c r="C33" s="162"/>
      <c r="D33" s="69"/>
      <c r="E33" s="80"/>
      <c r="F33" s="69"/>
      <c r="G33" s="69"/>
      <c r="H33" s="69"/>
      <c r="I33" s="69"/>
    </row>
    <row r="34" spans="1:9" ht="13.5" thickBot="1" x14ac:dyDescent="0.25">
      <c r="A34" s="155" t="s">
        <v>201</v>
      </c>
      <c r="B34" s="156"/>
      <c r="C34" s="156"/>
      <c r="D34" s="69"/>
      <c r="E34" s="75">
        <v>0</v>
      </c>
      <c r="F34" s="69"/>
      <c r="G34" s="69"/>
      <c r="H34" s="69"/>
      <c r="I34" s="69"/>
    </row>
    <row r="35" spans="1:9" ht="13.5" thickBot="1" x14ac:dyDescent="0.25">
      <c r="A35" s="155" t="s">
        <v>202</v>
      </c>
      <c r="B35" s="156"/>
      <c r="C35" s="156"/>
      <c r="D35" s="69"/>
      <c r="E35" s="76">
        <v>0</v>
      </c>
      <c r="F35" s="69"/>
      <c r="G35" s="69"/>
      <c r="H35" s="69"/>
      <c r="I35" s="69"/>
    </row>
    <row r="36" spans="1:9" ht="13.5" thickBot="1" x14ac:dyDescent="0.25">
      <c r="A36" s="155" t="s">
        <v>183</v>
      </c>
      <c r="B36" s="156"/>
      <c r="C36" s="77"/>
      <c r="D36" s="69"/>
      <c r="E36" s="76">
        <v>0</v>
      </c>
      <c r="F36" s="69"/>
      <c r="G36" s="69"/>
      <c r="H36" s="69"/>
      <c r="I36" s="69"/>
    </row>
    <row r="37" spans="1:9" ht="13.5" thickBot="1" x14ac:dyDescent="0.25">
      <c r="A37" s="155" t="s">
        <v>183</v>
      </c>
      <c r="B37" s="156"/>
      <c r="C37" s="81"/>
      <c r="D37" s="69"/>
      <c r="E37" s="76">
        <v>0</v>
      </c>
      <c r="F37" s="69"/>
      <c r="G37" s="69"/>
      <c r="H37" s="69"/>
      <c r="I37" s="69"/>
    </row>
    <row r="38" spans="1:9" ht="16.5" thickBot="1" x14ac:dyDescent="0.3">
      <c r="A38" s="163" t="s">
        <v>203</v>
      </c>
      <c r="B38" s="164"/>
      <c r="C38" s="164"/>
      <c r="D38" s="69"/>
      <c r="E38" s="78"/>
      <c r="F38" s="79">
        <f>SUM(E34:E37)</f>
        <v>0</v>
      </c>
      <c r="G38" s="69"/>
      <c r="H38" s="69"/>
      <c r="I38" s="69"/>
    </row>
    <row r="39" spans="1:9" x14ac:dyDescent="0.2">
      <c r="A39" s="161" t="s">
        <v>204</v>
      </c>
      <c r="B39" s="162"/>
      <c r="C39" s="162"/>
      <c r="D39" s="69"/>
      <c r="E39" s="80"/>
      <c r="F39" s="69"/>
      <c r="G39" s="69"/>
      <c r="H39" s="69"/>
      <c r="I39" s="69"/>
    </row>
    <row r="40" spans="1:9" ht="13.5" thickBot="1" x14ac:dyDescent="0.25">
      <c r="A40" s="155" t="s">
        <v>205</v>
      </c>
      <c r="B40" s="156"/>
      <c r="C40" s="156"/>
      <c r="D40" s="69"/>
      <c r="E40" s="75">
        <v>0</v>
      </c>
      <c r="F40" s="69"/>
      <c r="G40" s="69"/>
      <c r="H40" s="69"/>
      <c r="I40" s="69"/>
    </row>
    <row r="41" spans="1:9" ht="13.5" thickBot="1" x14ac:dyDescent="0.25">
      <c r="A41" s="155" t="s">
        <v>183</v>
      </c>
      <c r="B41" s="156"/>
      <c r="C41" s="77"/>
      <c r="D41" s="69"/>
      <c r="E41" s="76">
        <v>0</v>
      </c>
      <c r="F41" s="69"/>
      <c r="G41" s="69"/>
      <c r="H41" s="69"/>
      <c r="I41" s="69"/>
    </row>
    <row r="42" spans="1:9" ht="16.5" thickBot="1" x14ac:dyDescent="0.3">
      <c r="A42" s="163" t="s">
        <v>206</v>
      </c>
      <c r="B42" s="164"/>
      <c r="C42" s="164"/>
      <c r="D42" s="69"/>
      <c r="E42" s="78"/>
      <c r="F42" s="79">
        <f>SUM(E40:E41)</f>
        <v>0</v>
      </c>
      <c r="G42" s="69"/>
      <c r="H42" s="69"/>
      <c r="I42" s="69"/>
    </row>
    <row r="43" spans="1:9" ht="16.5" thickBot="1" x14ac:dyDescent="0.3">
      <c r="A43" s="70"/>
      <c r="B43" s="69"/>
      <c r="C43" s="69"/>
      <c r="D43" s="69"/>
      <c r="E43" s="78"/>
      <c r="F43" s="69"/>
      <c r="G43" s="69"/>
      <c r="H43" s="69"/>
      <c r="I43" s="69"/>
    </row>
    <row r="44" spans="1:9" ht="16.5" thickBot="1" x14ac:dyDescent="0.3">
      <c r="A44" s="161" t="s">
        <v>207</v>
      </c>
      <c r="B44" s="162"/>
      <c r="C44" s="162"/>
      <c r="D44" s="69"/>
      <c r="E44" s="78"/>
      <c r="F44" s="79">
        <f>SUM(F38,F42)</f>
        <v>0</v>
      </c>
      <c r="G44" s="69"/>
      <c r="H44" s="69"/>
      <c r="I44" s="69"/>
    </row>
    <row r="45" spans="1:9" ht="13.5" thickBot="1" x14ac:dyDescent="0.25">
      <c r="A45" s="70"/>
      <c r="B45" s="69"/>
      <c r="C45" s="69"/>
      <c r="D45" s="69"/>
      <c r="E45" s="69"/>
      <c r="F45" s="69"/>
      <c r="G45" s="69"/>
      <c r="H45" s="69"/>
      <c r="I45" s="69"/>
    </row>
    <row r="46" spans="1:9" ht="13.5" thickBot="1" x14ac:dyDescent="0.25">
      <c r="B46" s="82"/>
      <c r="C46" s="72" t="s">
        <v>208</v>
      </c>
      <c r="D46" s="69"/>
      <c r="E46" s="69"/>
      <c r="F46" s="79">
        <f>(F30-F44)</f>
        <v>0</v>
      </c>
      <c r="G46" s="69"/>
      <c r="H46" s="69"/>
      <c r="I46" s="69"/>
    </row>
    <row r="47" spans="1:9" x14ac:dyDescent="0.2">
      <c r="A47" s="161" t="s">
        <v>209</v>
      </c>
      <c r="B47" s="162"/>
      <c r="C47" s="162"/>
      <c r="D47" s="69"/>
      <c r="E47" s="69"/>
      <c r="F47" s="69"/>
      <c r="G47" s="69"/>
      <c r="H47" s="69"/>
      <c r="I47" s="69"/>
    </row>
    <row r="48" spans="1:9" x14ac:dyDescent="0.2">
      <c r="A48" s="70"/>
      <c r="B48" s="69"/>
      <c r="C48" s="69"/>
      <c r="D48" s="69"/>
      <c r="E48" s="69"/>
      <c r="F48" s="69"/>
      <c r="G48" s="69"/>
      <c r="H48" s="69"/>
      <c r="I48" s="69"/>
    </row>
    <row r="49" spans="1:9" x14ac:dyDescent="0.2">
      <c r="A49" s="70"/>
      <c r="B49" s="69"/>
      <c r="C49" s="69"/>
      <c r="D49" s="69"/>
      <c r="E49" s="69"/>
      <c r="F49" s="69"/>
      <c r="G49" s="69"/>
      <c r="H49" s="69"/>
      <c r="I49" s="69"/>
    </row>
  </sheetData>
  <mergeCells count="37">
    <mergeCell ref="A47:C47"/>
    <mergeCell ref="A38:C38"/>
    <mergeCell ref="A39:C39"/>
    <mergeCell ref="A40:C40"/>
    <mergeCell ref="A41:B41"/>
    <mergeCell ref="A42:C42"/>
    <mergeCell ref="A44:C44"/>
    <mergeCell ref="A37:B37"/>
    <mergeCell ref="A23:C23"/>
    <mergeCell ref="A24:C24"/>
    <mergeCell ref="A25:C25"/>
    <mergeCell ref="A26:C26"/>
    <mergeCell ref="A27:B27"/>
    <mergeCell ref="A28:C28"/>
    <mergeCell ref="A30:C30"/>
    <mergeCell ref="A33:C33"/>
    <mergeCell ref="A34:C34"/>
    <mergeCell ref="A35:C35"/>
    <mergeCell ref="A36:B36"/>
    <mergeCell ref="A22:C22"/>
    <mergeCell ref="A9:C9"/>
    <mergeCell ref="A10:C10"/>
    <mergeCell ref="A11:B11"/>
    <mergeCell ref="A12:C12"/>
    <mergeCell ref="A13:C13"/>
    <mergeCell ref="A16:C16"/>
    <mergeCell ref="A17:C17"/>
    <mergeCell ref="A18:C18"/>
    <mergeCell ref="A19:B19"/>
    <mergeCell ref="A20:B20"/>
    <mergeCell ref="A21:C21"/>
    <mergeCell ref="A8:C8"/>
    <mergeCell ref="B1:E1"/>
    <mergeCell ref="G1:H1"/>
    <mergeCell ref="A4:C4"/>
    <mergeCell ref="E4:H4"/>
    <mergeCell ref="A7:C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05B11-DF33-43B2-8981-2670926B6C99}">
  <sheetPr>
    <tabColor rgb="FFCCFFCC"/>
  </sheetPr>
  <dimension ref="A1:D29"/>
  <sheetViews>
    <sheetView showGridLines="0" zoomScale="115" zoomScaleNormal="115" workbookViewId="0"/>
  </sheetViews>
  <sheetFormatPr defaultColWidth="9" defaultRowHeight="15.75" x14ac:dyDescent="0.25"/>
  <cols>
    <col min="1" max="1" width="28.625" style="84" customWidth="1"/>
    <col min="2" max="2" width="11.75" style="84" customWidth="1"/>
    <col min="3" max="3" width="33.625" style="84" customWidth="1"/>
    <col min="4" max="4" width="13.625" style="84" customWidth="1"/>
    <col min="5" max="16384" width="9" style="84"/>
  </cols>
  <sheetData>
    <row r="1" spans="1:4" ht="36" x14ac:dyDescent="0.25">
      <c r="A1" s="118" t="s">
        <v>242</v>
      </c>
    </row>
    <row r="2" spans="1:4" ht="20.25" x14ac:dyDescent="0.3">
      <c r="A2" s="186" t="s">
        <v>243</v>
      </c>
      <c r="B2" s="186"/>
      <c r="C2" s="186"/>
      <c r="D2" s="186"/>
    </row>
    <row r="3" spans="1:4" ht="20.25" x14ac:dyDescent="0.3">
      <c r="A3" s="119"/>
      <c r="B3" s="119"/>
      <c r="C3" s="119"/>
      <c r="D3" s="119"/>
    </row>
    <row r="4" spans="1:4" ht="20.25" x14ac:dyDescent="0.3">
      <c r="A4" s="119"/>
      <c r="B4" s="119"/>
      <c r="C4" s="119"/>
      <c r="D4" s="119"/>
    </row>
    <row r="5" spans="1:4" ht="18.95" customHeight="1" x14ac:dyDescent="0.25"/>
    <row r="6" spans="1:4" ht="5.0999999999999996" customHeight="1" thickBot="1" x14ac:dyDescent="0.3">
      <c r="A6" s="120"/>
    </row>
    <row r="7" spans="1:4" ht="15.75" customHeight="1" x14ac:dyDescent="0.25">
      <c r="A7" s="166" t="s">
        <v>244</v>
      </c>
      <c r="B7" s="187"/>
      <c r="C7" s="187"/>
      <c r="D7" s="167"/>
    </row>
    <row r="8" spans="1:4" ht="16.5" customHeight="1" thickBot="1" x14ac:dyDescent="0.3">
      <c r="A8" s="168"/>
      <c r="B8" s="188"/>
      <c r="C8" s="188"/>
      <c r="D8" s="169"/>
    </row>
    <row r="9" spans="1:4" ht="37.5" x14ac:dyDescent="0.25">
      <c r="A9" s="121" t="s">
        <v>245</v>
      </c>
      <c r="B9" s="122" t="s">
        <v>246</v>
      </c>
      <c r="C9" s="123" t="s">
        <v>247</v>
      </c>
      <c r="D9" s="124" t="s">
        <v>248</v>
      </c>
    </row>
    <row r="10" spans="1:4" ht="21" customHeight="1" x14ac:dyDescent="0.25">
      <c r="A10" s="125" t="s">
        <v>249</v>
      </c>
      <c r="B10" s="126"/>
      <c r="C10" s="126"/>
      <c r="D10" s="126"/>
    </row>
    <row r="11" spans="1:4" ht="21" customHeight="1" x14ac:dyDescent="0.25">
      <c r="A11" s="125" t="s">
        <v>250</v>
      </c>
      <c r="B11" s="126"/>
      <c r="C11" s="126"/>
      <c r="D11" s="126"/>
    </row>
    <row r="12" spans="1:4" ht="21" customHeight="1" x14ac:dyDescent="0.25">
      <c r="A12" s="125" t="s">
        <v>251</v>
      </c>
      <c r="B12" s="126"/>
      <c r="C12" s="126"/>
      <c r="D12" s="126"/>
    </row>
    <row r="13" spans="1:4" ht="21" customHeight="1" x14ac:dyDescent="0.25">
      <c r="A13" s="125" t="s">
        <v>252</v>
      </c>
      <c r="B13" s="126"/>
      <c r="C13" s="126"/>
      <c r="D13" s="126"/>
    </row>
    <row r="14" spans="1:4" ht="5.0999999999999996" customHeight="1" x14ac:dyDescent="0.25">
      <c r="A14" s="120"/>
    </row>
    <row r="15" spans="1:4" ht="18.95" customHeight="1" x14ac:dyDescent="0.25">
      <c r="A15" s="189" t="s">
        <v>253</v>
      </c>
      <c r="B15" s="190"/>
      <c r="C15" s="190"/>
      <c r="D15" s="191"/>
    </row>
    <row r="16" spans="1:4" ht="18.95" customHeight="1" thickBot="1" x14ac:dyDescent="0.3">
      <c r="A16" s="168"/>
      <c r="B16" s="188"/>
      <c r="C16" s="188"/>
      <c r="D16" s="169"/>
    </row>
    <row r="17" spans="1:4" ht="40.5" customHeight="1" x14ac:dyDescent="0.25">
      <c r="A17" s="121" t="s">
        <v>245</v>
      </c>
      <c r="B17" s="122" t="s">
        <v>246</v>
      </c>
      <c r="C17" s="123" t="s">
        <v>247</v>
      </c>
      <c r="D17" s="124" t="s">
        <v>248</v>
      </c>
    </row>
    <row r="18" spans="1:4" ht="21" customHeight="1" x14ac:dyDescent="0.25">
      <c r="A18" s="125" t="s">
        <v>249</v>
      </c>
      <c r="B18" s="126"/>
      <c r="C18" s="126"/>
      <c r="D18" s="126"/>
    </row>
    <row r="19" spans="1:4" ht="21" customHeight="1" x14ac:dyDescent="0.25">
      <c r="A19" s="125" t="s">
        <v>250</v>
      </c>
      <c r="B19" s="126"/>
      <c r="C19" s="126"/>
      <c r="D19" s="126"/>
    </row>
    <row r="20" spans="1:4" ht="21" customHeight="1" x14ac:dyDescent="0.25">
      <c r="A20" s="125" t="s">
        <v>251</v>
      </c>
      <c r="B20" s="126"/>
      <c r="C20" s="126"/>
      <c r="D20" s="126"/>
    </row>
    <row r="21" spans="1:4" ht="21" customHeight="1" x14ac:dyDescent="0.25">
      <c r="A21" s="125" t="s">
        <v>252</v>
      </c>
      <c r="B21" s="126"/>
      <c r="C21" s="126"/>
      <c r="D21" s="126"/>
    </row>
    <row r="22" spans="1:4" ht="5.0999999999999996" customHeight="1" x14ac:dyDescent="0.25">
      <c r="A22" s="120"/>
    </row>
    <row r="23" spans="1:4" ht="18.95" customHeight="1" x14ac:dyDescent="0.25">
      <c r="A23" s="189" t="s">
        <v>254</v>
      </c>
      <c r="B23" s="190"/>
      <c r="C23" s="190"/>
      <c r="D23" s="191"/>
    </row>
    <row r="24" spans="1:4" ht="18.95" customHeight="1" thickBot="1" x14ac:dyDescent="0.3">
      <c r="A24" s="168"/>
      <c r="B24" s="188"/>
      <c r="C24" s="188"/>
      <c r="D24" s="169"/>
    </row>
    <row r="25" spans="1:4" ht="34.5" customHeight="1" x14ac:dyDescent="0.25">
      <c r="A25" s="121" t="s">
        <v>245</v>
      </c>
      <c r="B25" s="122" t="s">
        <v>246</v>
      </c>
      <c r="C25" s="123" t="s">
        <v>247</v>
      </c>
      <c r="D25" s="124" t="s">
        <v>248</v>
      </c>
    </row>
    <row r="26" spans="1:4" ht="21" customHeight="1" x14ac:dyDescent="0.25">
      <c r="A26" s="125" t="s">
        <v>249</v>
      </c>
      <c r="B26" s="126"/>
      <c r="C26" s="126"/>
      <c r="D26" s="126"/>
    </row>
    <row r="27" spans="1:4" ht="21" customHeight="1" x14ac:dyDescent="0.25">
      <c r="A27" s="125" t="s">
        <v>250</v>
      </c>
      <c r="B27" s="126"/>
      <c r="C27" s="126"/>
      <c r="D27" s="126"/>
    </row>
    <row r="28" spans="1:4" ht="21" customHeight="1" x14ac:dyDescent="0.25">
      <c r="A28" s="125" t="s">
        <v>251</v>
      </c>
      <c r="B28" s="126"/>
      <c r="C28" s="126"/>
      <c r="D28" s="126"/>
    </row>
    <row r="29" spans="1:4" ht="21" customHeight="1" x14ac:dyDescent="0.25">
      <c r="A29" s="125" t="s">
        <v>252</v>
      </c>
      <c r="B29" s="126"/>
      <c r="C29" s="126"/>
      <c r="D29" s="126"/>
    </row>
  </sheetData>
  <mergeCells count="4">
    <mergeCell ref="A2:D2"/>
    <mergeCell ref="A7:D8"/>
    <mergeCell ref="A15:D16"/>
    <mergeCell ref="A23:D24"/>
  </mergeCells>
  <pageMargins left="0.31" right="0.38" top="0.44" bottom="0.28999999999999998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63403-2ACF-4D9A-AC9E-A8EAC439D342}">
  <sheetPr>
    <tabColor theme="9" tint="-0.249977111117893"/>
  </sheetPr>
  <dimension ref="A1:D38"/>
  <sheetViews>
    <sheetView showGridLines="0" workbookViewId="0">
      <selection activeCell="I15" sqref="I15"/>
    </sheetView>
  </sheetViews>
  <sheetFormatPr defaultColWidth="9" defaultRowHeight="15.75" x14ac:dyDescent="0.25"/>
  <cols>
    <col min="1" max="1" width="32.375" style="84" customWidth="1"/>
    <col min="2" max="2" width="4.25" style="84" customWidth="1"/>
    <col min="3" max="3" width="27.625" style="84" customWidth="1"/>
    <col min="4" max="4" width="31" style="84" customWidth="1"/>
    <col min="5" max="5" width="13" style="84" customWidth="1"/>
    <col min="6" max="16384" width="9" style="84"/>
  </cols>
  <sheetData>
    <row r="1" spans="1:4" ht="23.25" thickBot="1" x14ac:dyDescent="0.35">
      <c r="A1" s="165"/>
      <c r="B1" s="165"/>
      <c r="C1" s="165"/>
      <c r="D1" s="165"/>
    </row>
    <row r="2" spans="1:4" ht="22.5" x14ac:dyDescent="0.3">
      <c r="A2" s="83"/>
      <c r="C2" s="166" t="s">
        <v>210</v>
      </c>
      <c r="D2" s="167"/>
    </row>
    <row r="3" spans="1:4" ht="23.25" thickBot="1" x14ac:dyDescent="0.35">
      <c r="A3" s="83"/>
      <c r="B3" s="83"/>
      <c r="C3" s="168"/>
      <c r="D3" s="169"/>
    </row>
    <row r="4" spans="1:4" ht="16.5" thickBot="1" x14ac:dyDescent="0.3">
      <c r="A4" s="85"/>
      <c r="B4" s="85"/>
      <c r="C4" s="85"/>
      <c r="D4" s="85"/>
    </row>
    <row r="5" spans="1:4" ht="21.75" thickBot="1" x14ac:dyDescent="0.3">
      <c r="C5" s="86" t="s">
        <v>211</v>
      </c>
      <c r="D5" s="86" t="s">
        <v>212</v>
      </c>
    </row>
    <row r="6" spans="1:4" ht="21" customHeight="1" x14ac:dyDescent="0.35">
      <c r="A6" s="87" t="s">
        <v>213</v>
      </c>
    </row>
    <row r="7" spans="1:4" ht="21" customHeight="1" x14ac:dyDescent="0.3">
      <c r="A7" s="88" t="s">
        <v>214</v>
      </c>
      <c r="C7" s="89"/>
      <c r="D7" s="89"/>
    </row>
    <row r="8" spans="1:4" ht="21" customHeight="1" x14ac:dyDescent="0.3">
      <c r="A8" s="88" t="s">
        <v>215</v>
      </c>
      <c r="B8" s="78"/>
      <c r="C8" s="89"/>
      <c r="D8" s="89"/>
    </row>
    <row r="9" spans="1:4" ht="18.75" x14ac:dyDescent="0.3">
      <c r="A9" s="88" t="s">
        <v>216</v>
      </c>
      <c r="C9" s="89"/>
      <c r="D9" s="89"/>
    </row>
    <row r="10" spans="1:4" ht="21" customHeight="1" thickBot="1" x14ac:dyDescent="0.4">
      <c r="A10" s="87" t="s">
        <v>217</v>
      </c>
      <c r="C10" s="89"/>
      <c r="D10" s="90"/>
    </row>
    <row r="11" spans="1:4" ht="21" customHeight="1" thickTop="1" x14ac:dyDescent="0.25">
      <c r="A11" s="91"/>
      <c r="C11" s="78"/>
    </row>
    <row r="12" spans="1:4" ht="21" customHeight="1" x14ac:dyDescent="0.35">
      <c r="A12" s="87" t="s">
        <v>218</v>
      </c>
    </row>
    <row r="13" spans="1:4" ht="18.75" x14ac:dyDescent="0.3">
      <c r="A13" s="88" t="s">
        <v>219</v>
      </c>
      <c r="B13" s="78"/>
      <c r="C13" s="78"/>
      <c r="D13" s="92"/>
    </row>
    <row r="14" spans="1:4" ht="21" customHeight="1" x14ac:dyDescent="0.3">
      <c r="A14" s="88" t="s">
        <v>220</v>
      </c>
      <c r="C14" s="78"/>
      <c r="D14" s="89"/>
    </row>
    <row r="15" spans="1:4" ht="21" customHeight="1" x14ac:dyDescent="0.3">
      <c r="A15" s="88" t="s">
        <v>221</v>
      </c>
      <c r="B15" s="93"/>
      <c r="C15" s="78"/>
      <c r="D15" s="89"/>
    </row>
    <row r="16" spans="1:4" ht="21" customHeight="1" x14ac:dyDescent="0.3">
      <c r="A16" s="88" t="s">
        <v>222</v>
      </c>
      <c r="B16" s="94"/>
      <c r="C16" s="78"/>
      <c r="D16" s="89"/>
    </row>
    <row r="17" spans="1:4" ht="21" customHeight="1" x14ac:dyDescent="0.3">
      <c r="A17" s="88" t="s">
        <v>223</v>
      </c>
      <c r="C17" s="78"/>
      <c r="D17" s="89"/>
    </row>
    <row r="18" spans="1:4" ht="21" customHeight="1" x14ac:dyDescent="0.3">
      <c r="A18" s="88" t="s">
        <v>224</v>
      </c>
      <c r="C18" s="78"/>
      <c r="D18" s="89"/>
    </row>
    <row r="19" spans="1:4" ht="21" customHeight="1" x14ac:dyDescent="0.3">
      <c r="A19" s="88" t="s">
        <v>225</v>
      </c>
      <c r="C19" s="78"/>
      <c r="D19" s="89"/>
    </row>
    <row r="20" spans="1:4" ht="21" customHeight="1" x14ac:dyDescent="0.3">
      <c r="A20" s="88" t="s">
        <v>226</v>
      </c>
      <c r="C20" s="78"/>
      <c r="D20" s="89"/>
    </row>
    <row r="21" spans="1:4" ht="21" customHeight="1" x14ac:dyDescent="0.3">
      <c r="A21" s="88" t="s">
        <v>227</v>
      </c>
      <c r="B21" s="95"/>
      <c r="C21" s="78"/>
      <c r="D21" s="89"/>
    </row>
    <row r="22" spans="1:4" ht="21" customHeight="1" x14ac:dyDescent="0.3">
      <c r="A22" s="88" t="s">
        <v>228</v>
      </c>
      <c r="B22" s="95"/>
      <c r="C22" s="78"/>
      <c r="D22" s="89"/>
    </row>
    <row r="23" spans="1:4" ht="21" customHeight="1" x14ac:dyDescent="0.3">
      <c r="A23" s="88" t="s">
        <v>229</v>
      </c>
      <c r="B23" s="96"/>
      <c r="C23" s="78"/>
      <c r="D23" s="89"/>
    </row>
    <row r="24" spans="1:4" ht="21" customHeight="1" x14ac:dyDescent="0.3">
      <c r="A24" s="88" t="s">
        <v>230</v>
      </c>
      <c r="B24" s="93"/>
      <c r="C24" s="78"/>
      <c r="D24" s="89"/>
    </row>
    <row r="25" spans="1:4" ht="21" customHeight="1" x14ac:dyDescent="0.3">
      <c r="A25" s="88" t="s">
        <v>231</v>
      </c>
      <c r="B25" s="93"/>
      <c r="C25" s="78"/>
      <c r="D25" s="89"/>
    </row>
    <row r="26" spans="1:4" ht="21" customHeight="1" x14ac:dyDescent="0.3">
      <c r="A26" s="88" t="s">
        <v>232</v>
      </c>
      <c r="B26" s="93"/>
      <c r="C26" s="78"/>
      <c r="D26" s="89"/>
    </row>
    <row r="27" spans="1:4" ht="21" customHeight="1" x14ac:dyDescent="0.3">
      <c r="A27" s="88" t="s">
        <v>233</v>
      </c>
      <c r="B27" s="93"/>
      <c r="C27" s="78"/>
      <c r="D27" s="89"/>
    </row>
    <row r="28" spans="1:4" ht="21" customHeight="1" x14ac:dyDescent="0.3">
      <c r="A28" s="88" t="s">
        <v>234</v>
      </c>
      <c r="B28" s="93"/>
      <c r="C28" s="78"/>
      <c r="D28" s="89"/>
    </row>
    <row r="29" spans="1:4" ht="21" customHeight="1" x14ac:dyDescent="0.3">
      <c r="A29" s="88"/>
      <c r="B29" s="93"/>
      <c r="C29" s="78"/>
      <c r="D29" s="89"/>
    </row>
    <row r="30" spans="1:4" ht="21" customHeight="1" x14ac:dyDescent="0.3">
      <c r="A30" s="88"/>
      <c r="B30" s="93"/>
      <c r="C30" s="78"/>
      <c r="D30" s="89"/>
    </row>
    <row r="31" spans="1:4" ht="21" customHeight="1" x14ac:dyDescent="0.3">
      <c r="A31" s="88"/>
      <c r="B31" s="93"/>
      <c r="C31" s="78"/>
      <c r="D31" s="89"/>
    </row>
    <row r="32" spans="1:4" ht="21" customHeight="1" x14ac:dyDescent="0.3">
      <c r="A32" s="88"/>
      <c r="B32" s="93"/>
      <c r="C32" s="78"/>
      <c r="D32" s="89"/>
    </row>
    <row r="33" spans="1:4" ht="21" customHeight="1" x14ac:dyDescent="0.3">
      <c r="A33" s="88"/>
      <c r="B33" s="93"/>
      <c r="D33" s="89"/>
    </row>
    <row r="34" spans="1:4" ht="21" customHeight="1" x14ac:dyDescent="0.3">
      <c r="A34" s="88"/>
      <c r="B34" s="93"/>
      <c r="D34" s="89"/>
    </row>
    <row r="35" spans="1:4" ht="21" customHeight="1" x14ac:dyDescent="0.3">
      <c r="A35" s="88"/>
      <c r="B35" s="93"/>
      <c r="D35" s="89"/>
    </row>
    <row r="36" spans="1:4" ht="21" x14ac:dyDescent="0.35">
      <c r="A36" s="97" t="s">
        <v>235</v>
      </c>
      <c r="B36" s="93"/>
      <c r="C36" s="98"/>
      <c r="D36" s="99">
        <f>SUM(D19:D35)</f>
        <v>0</v>
      </c>
    </row>
    <row r="37" spans="1:4" ht="32.25" customHeight="1" thickBot="1" x14ac:dyDescent="0.4">
      <c r="A37" s="170" t="s">
        <v>236</v>
      </c>
      <c r="B37" s="171"/>
      <c r="C37" s="171"/>
      <c r="D37" s="100">
        <f>+D16-D36</f>
        <v>0</v>
      </c>
    </row>
    <row r="38" spans="1:4" ht="32.25" customHeight="1" thickBot="1" x14ac:dyDescent="0.4">
      <c r="A38" s="172" t="s">
        <v>237</v>
      </c>
      <c r="B38" s="173"/>
      <c r="C38" s="173"/>
      <c r="D38" s="101">
        <f>+D37*12</f>
        <v>0</v>
      </c>
    </row>
  </sheetData>
  <mergeCells count="4">
    <mergeCell ref="A1:D1"/>
    <mergeCell ref="C2:D3"/>
    <mergeCell ref="A37:C37"/>
    <mergeCell ref="A38:C38"/>
  </mergeCells>
  <pageMargins left="0.34" right="0.36" top="0.44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F6F4F-AFB9-4812-9C30-0632D3CC56EC}">
  <sheetPr>
    <tabColor theme="9" tint="-0.249977111117893"/>
  </sheetPr>
  <dimension ref="A1:D32"/>
  <sheetViews>
    <sheetView showGridLines="0" zoomScale="115" zoomScaleNormal="115" workbookViewId="0">
      <selection activeCell="I15" sqref="I15"/>
    </sheetView>
  </sheetViews>
  <sheetFormatPr defaultColWidth="9" defaultRowHeight="15.75" x14ac:dyDescent="0.25"/>
  <cols>
    <col min="1" max="1" width="31.875" style="84" customWidth="1"/>
    <col min="2" max="2" width="5.875" style="84" customWidth="1"/>
    <col min="3" max="3" width="17.75" style="84" bestFit="1" customWidth="1"/>
    <col min="4" max="4" width="29.125" style="84" customWidth="1"/>
    <col min="5" max="5" width="13" style="84" customWidth="1"/>
    <col min="6" max="16384" width="9" style="84"/>
  </cols>
  <sheetData>
    <row r="1" spans="1:4" ht="23.25" thickBot="1" x14ac:dyDescent="0.35">
      <c r="A1" s="165"/>
      <c r="B1" s="165"/>
      <c r="C1" s="165"/>
      <c r="D1" s="165"/>
    </row>
    <row r="2" spans="1:4" ht="23.25" customHeight="1" x14ac:dyDescent="0.3">
      <c r="A2" s="83"/>
      <c r="C2" s="102" t="s">
        <v>210</v>
      </c>
      <c r="D2" s="103"/>
    </row>
    <row r="3" spans="1:4" ht="24" customHeight="1" thickBot="1" x14ac:dyDescent="0.35">
      <c r="A3" s="83"/>
      <c r="B3" s="83"/>
      <c r="C3" s="104"/>
      <c r="D3" s="105"/>
    </row>
    <row r="4" spans="1:4" ht="16.5" thickBot="1" x14ac:dyDescent="0.3">
      <c r="A4" s="85"/>
      <c r="B4" s="85"/>
      <c r="C4" s="85"/>
      <c r="D4" s="85"/>
    </row>
    <row r="5" spans="1:4" ht="21.75" thickBot="1" x14ac:dyDescent="0.3">
      <c r="C5" s="106" t="s">
        <v>211</v>
      </c>
      <c r="D5" s="86" t="s">
        <v>212</v>
      </c>
    </row>
    <row r="6" spans="1:4" ht="18" customHeight="1" x14ac:dyDescent="0.35">
      <c r="A6" s="107" t="s">
        <v>238</v>
      </c>
    </row>
    <row r="7" spans="1:4" ht="18.75" x14ac:dyDescent="0.3">
      <c r="A7" s="108" t="s">
        <v>214</v>
      </c>
      <c r="C7" s="109">
        <v>55000</v>
      </c>
      <c r="D7" s="89">
        <f>+C7/12</f>
        <v>4583.333333333333</v>
      </c>
    </row>
    <row r="8" spans="1:4" ht="18.75" x14ac:dyDescent="0.3">
      <c r="A8" s="108" t="s">
        <v>239</v>
      </c>
      <c r="B8" s="110">
        <v>0.24</v>
      </c>
      <c r="C8" s="111">
        <f>-C7*B8</f>
        <v>-13200</v>
      </c>
      <c r="D8" s="89">
        <f t="shared" ref="D8:D9" si="0">+C8/12</f>
        <v>-1100</v>
      </c>
    </row>
    <row r="9" spans="1:4" ht="18.75" x14ac:dyDescent="0.3">
      <c r="A9" s="108" t="s">
        <v>216</v>
      </c>
      <c r="C9" s="111">
        <v>500</v>
      </c>
      <c r="D9" s="89">
        <f t="shared" si="0"/>
        <v>41.666666666666664</v>
      </c>
    </row>
    <row r="10" spans="1:4" ht="21.75" thickBot="1" x14ac:dyDescent="0.4">
      <c r="A10" s="107" t="s">
        <v>217</v>
      </c>
      <c r="C10" s="112">
        <f>SUM(C7:C9)</f>
        <v>42300</v>
      </c>
      <c r="D10" s="90">
        <f>SUM(D7:D9)</f>
        <v>3524.9999999999995</v>
      </c>
    </row>
    <row r="11" spans="1:4" ht="9.75" customHeight="1" thickTop="1" x14ac:dyDescent="0.25">
      <c r="A11" s="91"/>
    </row>
    <row r="12" spans="1:4" ht="21" x14ac:dyDescent="0.35">
      <c r="A12" s="107" t="s">
        <v>218</v>
      </c>
    </row>
    <row r="13" spans="1:4" ht="18.75" x14ac:dyDescent="0.3">
      <c r="A13" s="113" t="s">
        <v>219</v>
      </c>
      <c r="B13" s="114">
        <v>0</v>
      </c>
      <c r="C13" s="115">
        <f>+C10*+B13</f>
        <v>0</v>
      </c>
      <c r="D13" s="92">
        <f>+C13/12</f>
        <v>0</v>
      </c>
    </row>
    <row r="14" spans="1:4" ht="18.75" x14ac:dyDescent="0.3">
      <c r="A14" s="113" t="s">
        <v>220</v>
      </c>
      <c r="C14" s="116"/>
      <c r="D14" s="89">
        <v>800</v>
      </c>
    </row>
    <row r="15" spans="1:4" ht="18.75" x14ac:dyDescent="0.3">
      <c r="A15" s="117" t="s">
        <v>221</v>
      </c>
      <c r="B15" s="93"/>
      <c r="C15" s="116"/>
      <c r="D15" s="89">
        <v>150</v>
      </c>
    </row>
    <row r="16" spans="1:4" ht="18.75" x14ac:dyDescent="0.3">
      <c r="A16" s="117" t="s">
        <v>222</v>
      </c>
      <c r="B16" s="93"/>
      <c r="C16" s="116"/>
      <c r="D16" s="89">
        <v>50</v>
      </c>
    </row>
    <row r="17" spans="1:4" ht="18.75" x14ac:dyDescent="0.3">
      <c r="A17" s="113" t="s">
        <v>223</v>
      </c>
      <c r="C17" s="116"/>
      <c r="D17" s="89">
        <v>300</v>
      </c>
    </row>
    <row r="18" spans="1:4" ht="18.75" x14ac:dyDescent="0.3">
      <c r="A18" s="113" t="s">
        <v>224</v>
      </c>
      <c r="C18" s="116"/>
      <c r="D18" s="89">
        <v>200</v>
      </c>
    </row>
    <row r="19" spans="1:4" ht="18.75" x14ac:dyDescent="0.3">
      <c r="A19" s="113" t="s">
        <v>225</v>
      </c>
      <c r="C19" s="116"/>
      <c r="D19" s="89">
        <v>50</v>
      </c>
    </row>
    <row r="20" spans="1:4" ht="18.75" x14ac:dyDescent="0.3">
      <c r="A20" s="113" t="s">
        <v>226</v>
      </c>
      <c r="C20" s="116"/>
      <c r="D20" s="89">
        <v>75</v>
      </c>
    </row>
    <row r="21" spans="1:4" ht="18.75" x14ac:dyDescent="0.3">
      <c r="A21" s="113" t="s">
        <v>275</v>
      </c>
      <c r="C21" s="116"/>
      <c r="D21" s="89">
        <v>60</v>
      </c>
    </row>
    <row r="22" spans="1:4" ht="18.75" x14ac:dyDescent="0.3">
      <c r="A22" s="113" t="s">
        <v>240</v>
      </c>
      <c r="C22" s="116"/>
      <c r="D22" s="89">
        <v>75</v>
      </c>
    </row>
    <row r="23" spans="1:4" ht="18.75" x14ac:dyDescent="0.3">
      <c r="A23" s="117" t="s">
        <v>227</v>
      </c>
      <c r="B23" s="95"/>
      <c r="C23" s="116"/>
      <c r="D23" s="89">
        <v>150</v>
      </c>
    </row>
    <row r="24" spans="1:4" ht="18.75" x14ac:dyDescent="0.3">
      <c r="A24" s="117" t="s">
        <v>228</v>
      </c>
      <c r="B24" s="95"/>
      <c r="C24" s="116"/>
      <c r="D24" s="89">
        <v>150</v>
      </c>
    </row>
    <row r="25" spans="1:4" ht="18.75" x14ac:dyDescent="0.3">
      <c r="A25" s="117" t="s">
        <v>229</v>
      </c>
      <c r="B25" s="95"/>
      <c r="C25" s="116"/>
      <c r="D25" s="89">
        <v>100</v>
      </c>
    </row>
    <row r="26" spans="1:4" ht="18.75" x14ac:dyDescent="0.3">
      <c r="A26" s="117" t="s">
        <v>241</v>
      </c>
      <c r="B26" s="93"/>
      <c r="C26" s="116"/>
      <c r="D26" s="89">
        <v>250</v>
      </c>
    </row>
    <row r="27" spans="1:4" ht="18.75" x14ac:dyDescent="0.3">
      <c r="A27" s="117" t="s">
        <v>232</v>
      </c>
      <c r="B27" s="93"/>
      <c r="C27" s="116"/>
      <c r="D27" s="89">
        <v>800</v>
      </c>
    </row>
    <row r="28" spans="1:4" ht="18.75" x14ac:dyDescent="0.3">
      <c r="A28" s="117" t="s">
        <v>233</v>
      </c>
      <c r="B28" s="93"/>
      <c r="C28" s="116"/>
      <c r="D28" s="89">
        <v>150</v>
      </c>
    </row>
    <row r="29" spans="1:4" ht="18.75" x14ac:dyDescent="0.3">
      <c r="A29" s="117" t="s">
        <v>234</v>
      </c>
      <c r="B29" s="93"/>
      <c r="C29" s="116"/>
      <c r="D29" s="89">
        <v>75</v>
      </c>
    </row>
    <row r="30" spans="1:4" ht="21" x14ac:dyDescent="0.35">
      <c r="A30" s="97" t="s">
        <v>235</v>
      </c>
      <c r="B30" s="93"/>
      <c r="C30" s="98"/>
      <c r="D30" s="99">
        <f>SUM(D13:D29)</f>
        <v>3435</v>
      </c>
    </row>
    <row r="31" spans="1:4" ht="32.25" customHeight="1" thickBot="1" x14ac:dyDescent="0.4">
      <c r="A31" s="170" t="s">
        <v>236</v>
      </c>
      <c r="B31" s="171"/>
      <c r="C31" s="171"/>
      <c r="D31" s="100">
        <f>+D10-D30</f>
        <v>89.999999999999545</v>
      </c>
    </row>
    <row r="32" spans="1:4" ht="32.25" customHeight="1" thickBot="1" x14ac:dyDescent="0.4">
      <c r="A32" s="172" t="s">
        <v>237</v>
      </c>
      <c r="B32" s="173"/>
      <c r="C32" s="173"/>
      <c r="D32" s="101">
        <f>+D31*12</f>
        <v>1079.9999999999945</v>
      </c>
    </row>
  </sheetData>
  <mergeCells count="3">
    <mergeCell ref="A1:D1"/>
    <mergeCell ref="A31:C31"/>
    <mergeCell ref="A32:C32"/>
  </mergeCells>
  <pageMargins left="0.34" right="0.36" top="0.44" bottom="0.34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2:F18"/>
  <sheetViews>
    <sheetView showGridLines="0" zoomScale="145" zoomScaleNormal="145" workbookViewId="0">
      <selection activeCell="A2" sqref="A2"/>
    </sheetView>
  </sheetViews>
  <sheetFormatPr defaultRowHeight="15.75" x14ac:dyDescent="0.25"/>
  <cols>
    <col min="1" max="1" width="45.25" customWidth="1"/>
    <col min="2" max="2" width="21.25" customWidth="1"/>
  </cols>
  <sheetData>
    <row r="2" spans="1:6" ht="27" thickBot="1" x14ac:dyDescent="0.45">
      <c r="A2" s="144" t="s">
        <v>9</v>
      </c>
      <c r="B2" s="145"/>
      <c r="C2" s="7"/>
      <c r="D2" s="7"/>
      <c r="E2" s="7"/>
      <c r="F2" s="7"/>
    </row>
    <row r="3" spans="1:6" ht="19.5" thickBot="1" x14ac:dyDescent="0.35">
      <c r="A3" s="174" t="s">
        <v>8</v>
      </c>
      <c r="B3" s="175"/>
    </row>
    <row r="4" spans="1:6" ht="21.75" thickBot="1" x14ac:dyDescent="0.4">
      <c r="A4" s="6" t="s">
        <v>10</v>
      </c>
      <c r="B4" s="137">
        <v>10000</v>
      </c>
      <c r="C4" s="1"/>
      <c r="E4" s="2"/>
      <c r="F4" s="2"/>
    </row>
    <row r="5" spans="1:6" ht="21.75" thickBot="1" x14ac:dyDescent="0.4">
      <c r="A5" s="6" t="s">
        <v>0</v>
      </c>
      <c r="B5" s="138">
        <v>0.09</v>
      </c>
      <c r="C5" s="1"/>
      <c r="E5" s="2"/>
      <c r="F5" s="2"/>
    </row>
    <row r="6" spans="1:6" ht="21.75" thickBot="1" x14ac:dyDescent="0.4">
      <c r="A6" s="6" t="s">
        <v>11</v>
      </c>
      <c r="B6" s="137">
        <v>3</v>
      </c>
      <c r="C6" s="1"/>
      <c r="D6" s="2"/>
      <c r="E6" s="2"/>
      <c r="F6" s="2"/>
    </row>
    <row r="7" spans="1:6" ht="24" thickBot="1" x14ac:dyDescent="0.4">
      <c r="A7" s="6" t="s">
        <v>25</v>
      </c>
      <c r="B7" s="137">
        <v>1</v>
      </c>
      <c r="C7" s="1"/>
      <c r="D7" s="2"/>
      <c r="E7" s="2"/>
      <c r="F7" s="2"/>
    </row>
    <row r="8" spans="1:6" ht="21.75" thickBot="1" x14ac:dyDescent="0.4">
      <c r="A8" s="4"/>
      <c r="B8" s="1"/>
      <c r="C8" s="1"/>
      <c r="D8" s="2"/>
      <c r="E8" s="2"/>
      <c r="F8" s="2"/>
    </row>
    <row r="9" spans="1:6" ht="35.25" customHeight="1" thickBot="1" x14ac:dyDescent="0.45">
      <c r="A9" s="9" t="s">
        <v>7</v>
      </c>
      <c r="B9" s="10">
        <f>-FV(B5/B7,B6*B7,0,B4,0)</f>
        <v>12950.290000000003</v>
      </c>
      <c r="C9" s="1"/>
      <c r="D9" s="2"/>
      <c r="E9" s="3"/>
      <c r="F9" s="2"/>
    </row>
    <row r="10" spans="1:6" ht="21" x14ac:dyDescent="0.35">
      <c r="A10" s="1"/>
      <c r="B10" s="1"/>
      <c r="C10" s="1"/>
      <c r="D10" s="2"/>
      <c r="E10" s="2"/>
      <c r="F10" s="2"/>
    </row>
    <row r="11" spans="1:6" ht="21" x14ac:dyDescent="0.35">
      <c r="A11" s="1"/>
      <c r="C11" s="1"/>
      <c r="D11" s="2"/>
      <c r="E11" s="2"/>
      <c r="F11" s="2"/>
    </row>
    <row r="12" spans="1:6" ht="24" x14ac:dyDescent="0.35">
      <c r="A12" s="32" t="s">
        <v>24</v>
      </c>
      <c r="B12" s="1"/>
      <c r="C12" s="1"/>
    </row>
    <row r="13" spans="1:6" x14ac:dyDescent="0.25">
      <c r="A13" s="33" t="s">
        <v>16</v>
      </c>
    </row>
    <row r="14" spans="1:6" x14ac:dyDescent="0.25">
      <c r="A14" s="33" t="s">
        <v>17</v>
      </c>
    </row>
    <row r="15" spans="1:6" x14ac:dyDescent="0.25">
      <c r="A15" s="33" t="s">
        <v>18</v>
      </c>
    </row>
    <row r="16" spans="1:6" x14ac:dyDescent="0.25">
      <c r="A16" s="33" t="s">
        <v>19</v>
      </c>
    </row>
    <row r="17" spans="1:1" x14ac:dyDescent="0.25">
      <c r="A17" s="33" t="s">
        <v>22</v>
      </c>
    </row>
    <row r="18" spans="1:1" x14ac:dyDescent="0.25">
      <c r="A18" s="33" t="s">
        <v>23</v>
      </c>
    </row>
  </sheetData>
  <protectedRanges>
    <protectedRange sqref="B4:B7" name="Range1"/>
  </protectedRanges>
  <mergeCells count="1">
    <mergeCell ref="A3:B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E31B1-6F02-4567-818D-F23366BDB8BD}">
  <sheetPr>
    <tabColor theme="7"/>
  </sheetPr>
  <dimension ref="A1:J22"/>
  <sheetViews>
    <sheetView showGridLines="0" zoomScale="130" zoomScaleNormal="130" workbookViewId="0">
      <selection activeCell="A2" sqref="A2"/>
    </sheetView>
  </sheetViews>
  <sheetFormatPr defaultRowHeight="15.75" x14ac:dyDescent="0.25"/>
  <cols>
    <col min="1" max="1" width="46.125" customWidth="1"/>
    <col min="2" max="2" width="20.875" customWidth="1"/>
    <col min="3" max="4" width="15.625" customWidth="1"/>
    <col min="5" max="5" width="14.125" customWidth="1"/>
    <col min="6" max="6" width="14.5" customWidth="1"/>
    <col min="7" max="7" width="12.75" customWidth="1"/>
    <col min="10" max="10" width="13.75" bestFit="1" customWidth="1"/>
  </cols>
  <sheetData>
    <row r="1" spans="1:6" ht="26.25" x14ac:dyDescent="0.4">
      <c r="A1" s="146" t="s">
        <v>12</v>
      </c>
      <c r="B1" s="147"/>
      <c r="C1" s="147"/>
      <c r="D1" s="28"/>
      <c r="E1" s="28"/>
      <c r="F1" s="28"/>
    </row>
    <row r="2" spans="1:6" ht="27" thickBot="1" x14ac:dyDescent="0.45">
      <c r="A2" s="27"/>
      <c r="B2" s="28"/>
      <c r="C2" s="28"/>
      <c r="D2" s="28"/>
      <c r="E2" s="28"/>
      <c r="F2" s="28"/>
    </row>
    <row r="3" spans="1:6" ht="19.5" thickBot="1" x14ac:dyDescent="0.35">
      <c r="A3" s="176" t="s">
        <v>8</v>
      </c>
      <c r="B3" s="177"/>
    </row>
    <row r="4" spans="1:6" ht="21.75" thickBot="1" x14ac:dyDescent="0.4">
      <c r="A4" s="29" t="s">
        <v>0</v>
      </c>
      <c r="B4" s="151">
        <v>0.06</v>
      </c>
      <c r="C4" s="30"/>
      <c r="E4" s="26"/>
      <c r="F4" s="26"/>
    </row>
    <row r="5" spans="1:6" ht="21.75" thickBot="1" x14ac:dyDescent="0.4">
      <c r="A5" s="31" t="s">
        <v>14</v>
      </c>
      <c r="B5" s="137">
        <v>10</v>
      </c>
      <c r="C5" s="30"/>
      <c r="D5" s="26"/>
      <c r="E5" s="26"/>
      <c r="F5" s="26"/>
    </row>
    <row r="6" spans="1:6" ht="21.75" thickBot="1" x14ac:dyDescent="0.4">
      <c r="A6" s="29" t="s">
        <v>13</v>
      </c>
      <c r="B6" s="137">
        <v>100</v>
      </c>
      <c r="C6" s="30"/>
      <c r="E6" s="26"/>
      <c r="F6" s="26"/>
    </row>
    <row r="7" spans="1:6" ht="21.75" thickBot="1" x14ac:dyDescent="0.4">
      <c r="A7" s="29" t="s">
        <v>167</v>
      </c>
      <c r="B7" s="137">
        <v>0</v>
      </c>
      <c r="C7" s="30"/>
      <c r="E7" s="26"/>
      <c r="F7" s="26"/>
    </row>
    <row r="8" spans="1:6" ht="21.75" thickBot="1" x14ac:dyDescent="0.4">
      <c r="A8" s="29" t="s">
        <v>170</v>
      </c>
      <c r="B8" s="137">
        <v>12</v>
      </c>
      <c r="C8" s="30"/>
      <c r="D8" s="26"/>
      <c r="E8" s="26"/>
      <c r="F8" s="26"/>
    </row>
    <row r="9" spans="1:6" ht="15.6" customHeight="1" thickBot="1" x14ac:dyDescent="0.3"/>
    <row r="10" spans="1:6" ht="35.25" customHeight="1" thickBot="1" x14ac:dyDescent="0.45">
      <c r="A10" s="148" t="s">
        <v>7</v>
      </c>
      <c r="B10" s="149">
        <f>-FV(B4/B8,B5*B8,B6,B7)</f>
        <v>16387.934680645605</v>
      </c>
      <c r="F10" s="26"/>
    </row>
    <row r="11" spans="1:6" ht="21" x14ac:dyDescent="0.35">
      <c r="A11" s="30"/>
      <c r="B11" s="30"/>
      <c r="C11" s="30"/>
      <c r="D11" s="26"/>
      <c r="E11" s="26"/>
      <c r="F11" s="26"/>
    </row>
    <row r="12" spans="1:6" ht="21.75" thickBot="1" x14ac:dyDescent="0.4">
      <c r="A12" s="30"/>
    </row>
    <row r="13" spans="1:6" ht="21.75" thickBot="1" x14ac:dyDescent="0.4">
      <c r="A13" s="32"/>
      <c r="B13" s="43" t="s">
        <v>168</v>
      </c>
      <c r="C13" s="44"/>
      <c r="D13" s="45"/>
    </row>
    <row r="14" spans="1:6" ht="47.25" customHeight="1" thickBot="1" x14ac:dyDescent="0.3">
      <c r="A14" s="33"/>
      <c r="B14" s="54" t="s">
        <v>21</v>
      </c>
      <c r="C14" s="54" t="s">
        <v>274</v>
      </c>
      <c r="D14" s="34" t="s">
        <v>169</v>
      </c>
    </row>
    <row r="15" spans="1:6" ht="27" thickBot="1" x14ac:dyDescent="0.45">
      <c r="A15" s="33"/>
      <c r="B15" s="55">
        <f>+B7+B6*B5*B8</f>
        <v>12000</v>
      </c>
      <c r="C15" s="150">
        <f>+B10-B15</f>
        <v>4387.9346806456051</v>
      </c>
      <c r="D15" s="149">
        <f>+B10</f>
        <v>16387.934680645605</v>
      </c>
    </row>
    <row r="16" spans="1:6" x14ac:dyDescent="0.25">
      <c r="A16" s="33"/>
      <c r="C16" s="46"/>
    </row>
    <row r="17" spans="1:10" x14ac:dyDescent="0.25">
      <c r="A17" s="33"/>
    </row>
    <row r="18" spans="1:10" x14ac:dyDescent="0.25">
      <c r="A18" s="33"/>
    </row>
    <row r="19" spans="1:10" x14ac:dyDescent="0.25">
      <c r="A19" s="33"/>
    </row>
    <row r="20" spans="1:10" x14ac:dyDescent="0.25">
      <c r="J20" s="47"/>
    </row>
    <row r="21" spans="1:10" x14ac:dyDescent="0.25">
      <c r="J21" s="48"/>
    </row>
    <row r="22" spans="1:10" x14ac:dyDescent="0.25">
      <c r="J22" t="s">
        <v>153</v>
      </c>
    </row>
  </sheetData>
  <protectedRanges>
    <protectedRange sqref="B4:B9" name="Range1"/>
  </protectedRanges>
  <mergeCells count="1">
    <mergeCell ref="A3:B3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33C9D-4552-4E3F-A0D1-40D84631DCE3}">
  <sheetPr>
    <tabColor rgb="FFFFCCFF"/>
  </sheetPr>
  <dimension ref="A1:B32"/>
  <sheetViews>
    <sheetView showGridLines="0" workbookViewId="0"/>
  </sheetViews>
  <sheetFormatPr defaultRowHeight="15.75" x14ac:dyDescent="0.25"/>
  <cols>
    <col min="1" max="1" width="39.875" customWidth="1"/>
    <col min="2" max="2" width="15.875" customWidth="1"/>
    <col min="3" max="3" width="22.875" bestFit="1" customWidth="1"/>
  </cols>
  <sheetData>
    <row r="1" spans="1:2" ht="28.5" x14ac:dyDescent="0.45">
      <c r="A1" s="154" t="s">
        <v>265</v>
      </c>
      <c r="B1" s="154"/>
    </row>
    <row r="3" spans="1:2" ht="27" thickBot="1" x14ac:dyDescent="0.3">
      <c r="A3" s="180" t="s">
        <v>270</v>
      </c>
      <c r="B3" s="180"/>
    </row>
    <row r="4" spans="1:2" ht="19.5" thickBot="1" x14ac:dyDescent="0.35">
      <c r="A4" s="176" t="s">
        <v>8</v>
      </c>
      <c r="B4" s="177"/>
    </row>
    <row r="5" spans="1:2" ht="21.75" thickBot="1" x14ac:dyDescent="0.4">
      <c r="A5" s="29" t="s">
        <v>266</v>
      </c>
      <c r="B5" s="21">
        <v>5000</v>
      </c>
    </row>
    <row r="6" spans="1:2" ht="21.75" thickBot="1" x14ac:dyDescent="0.4">
      <c r="A6" s="31" t="s">
        <v>264</v>
      </c>
      <c r="B6" s="140">
        <v>0.22</v>
      </c>
    </row>
    <row r="7" spans="1:2" ht="16.5" thickBot="1" x14ac:dyDescent="0.3"/>
    <row r="8" spans="1:2" ht="27" thickBot="1" x14ac:dyDescent="0.45">
      <c r="A8" s="139" t="s">
        <v>267</v>
      </c>
      <c r="B8" s="10">
        <f>+B6*B5</f>
        <v>1100</v>
      </c>
    </row>
    <row r="10" spans="1:2" ht="36.75" customHeight="1" x14ac:dyDescent="0.25"/>
    <row r="12" spans="1:2" ht="26.25" customHeight="1" x14ac:dyDescent="0.25">
      <c r="A12" s="180" t="s">
        <v>272</v>
      </c>
      <c r="B12" s="180"/>
    </row>
    <row r="13" spans="1:2" ht="5.25" customHeight="1" thickBot="1" x14ac:dyDescent="0.3"/>
    <row r="14" spans="1:2" ht="19.5" hidden="1" thickBot="1" x14ac:dyDescent="0.35">
      <c r="A14" s="178" t="s">
        <v>8</v>
      </c>
      <c r="B14" s="179"/>
    </row>
    <row r="15" spans="1:2" ht="19.5" thickBot="1" x14ac:dyDescent="0.35">
      <c r="A15" s="176" t="s">
        <v>8</v>
      </c>
      <c r="B15" s="177"/>
    </row>
    <row r="16" spans="1:2" ht="21.75" thickBot="1" x14ac:dyDescent="0.4">
      <c r="A16" s="29" t="s">
        <v>266</v>
      </c>
      <c r="B16" s="21">
        <v>5000</v>
      </c>
    </row>
    <row r="17" spans="1:2" ht="21.75" thickBot="1" x14ac:dyDescent="0.4">
      <c r="A17" s="31" t="s">
        <v>264</v>
      </c>
      <c r="B17" s="140">
        <v>0.22</v>
      </c>
    </row>
    <row r="18" spans="1:2" ht="21.75" thickBot="1" x14ac:dyDescent="0.4">
      <c r="A18" s="29" t="s">
        <v>268</v>
      </c>
      <c r="B18" s="21">
        <v>100</v>
      </c>
    </row>
    <row r="19" spans="1:2" ht="16.5" thickBot="1" x14ac:dyDescent="0.3"/>
    <row r="20" spans="1:2" ht="27" thickBot="1" x14ac:dyDescent="0.45">
      <c r="A20" s="139" t="s">
        <v>269</v>
      </c>
      <c r="B20" s="141">
        <f>NPER(B17/12,-B18,B16,0,1)</f>
        <v>126.83351919739184</v>
      </c>
    </row>
    <row r="21" spans="1:2" ht="27" thickBot="1" x14ac:dyDescent="0.45">
      <c r="A21" s="153" t="s">
        <v>276</v>
      </c>
      <c r="B21" s="152">
        <f>+B20/12</f>
        <v>10.569459933115986</v>
      </c>
    </row>
    <row r="22" spans="1:2" ht="27.75" customHeight="1" x14ac:dyDescent="0.25"/>
    <row r="25" spans="1:2" ht="54" customHeight="1" x14ac:dyDescent="0.25">
      <c r="A25" s="181" t="s">
        <v>273</v>
      </c>
      <c r="B25" s="181"/>
    </row>
    <row r="26" spans="1:2" ht="7.5" customHeight="1" thickBot="1" x14ac:dyDescent="0.3"/>
    <row r="27" spans="1:2" ht="19.5" thickBot="1" x14ac:dyDescent="0.35">
      <c r="A27" s="176" t="s">
        <v>8</v>
      </c>
      <c r="B27" s="177"/>
    </row>
    <row r="28" spans="1:2" ht="21.75" thickBot="1" x14ac:dyDescent="0.4">
      <c r="A28" s="29" t="s">
        <v>266</v>
      </c>
      <c r="B28" s="21">
        <v>5000</v>
      </c>
    </row>
    <row r="29" spans="1:2" ht="21.75" thickBot="1" x14ac:dyDescent="0.4">
      <c r="A29" s="31" t="s">
        <v>264</v>
      </c>
      <c r="B29" s="140">
        <v>0.22</v>
      </c>
    </row>
    <row r="30" spans="1:2" ht="42.75" thickBot="1" x14ac:dyDescent="0.4">
      <c r="A30" s="142" t="s">
        <v>271</v>
      </c>
      <c r="B30" s="5">
        <v>127</v>
      </c>
    </row>
    <row r="31" spans="1:2" ht="16.5" thickBot="1" x14ac:dyDescent="0.3"/>
    <row r="32" spans="1:2" ht="27" thickBot="1" x14ac:dyDescent="0.45">
      <c r="A32" s="139" t="s">
        <v>268</v>
      </c>
      <c r="B32" s="143">
        <f>-PMT(B29/12,B30,B28)</f>
        <v>101.7992368402285</v>
      </c>
    </row>
  </sheetData>
  <protectedRanges>
    <protectedRange sqref="B5:B6 B16:B18 B28:B30" name="Range1"/>
  </protectedRanges>
  <mergeCells count="7">
    <mergeCell ref="A4:B4"/>
    <mergeCell ref="A14:B14"/>
    <mergeCell ref="A27:B27"/>
    <mergeCell ref="A12:B12"/>
    <mergeCell ref="A3:B3"/>
    <mergeCell ref="A25:B25"/>
    <mergeCell ref="A15:B1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G141"/>
  <sheetViews>
    <sheetView showGridLines="0" zoomScale="130" zoomScaleNormal="130" workbookViewId="0"/>
  </sheetViews>
  <sheetFormatPr defaultRowHeight="15.75" x14ac:dyDescent="0.25"/>
  <cols>
    <col min="1" max="1" width="35.25" customWidth="1"/>
    <col min="2" max="2" width="18.375" customWidth="1"/>
    <col min="3" max="3" width="12.25" bestFit="1" customWidth="1"/>
    <col min="5" max="5" width="9" customWidth="1"/>
    <col min="6" max="6" width="8.375" customWidth="1"/>
    <col min="7" max="7" width="9.875" customWidth="1"/>
  </cols>
  <sheetData>
    <row r="1" spans="1:2" ht="26.25" x14ac:dyDescent="0.4">
      <c r="A1" s="127" t="s">
        <v>15</v>
      </c>
    </row>
    <row r="2" spans="1:2" ht="26.25" x14ac:dyDescent="0.4">
      <c r="A2" s="11"/>
    </row>
    <row r="3" spans="1:2" ht="21.75" thickBot="1" x14ac:dyDescent="0.4">
      <c r="A3" s="24" t="s">
        <v>20</v>
      </c>
      <c r="B3" s="25"/>
    </row>
    <row r="4" spans="1:2" ht="19.5" thickBot="1" x14ac:dyDescent="0.35">
      <c r="A4" s="174" t="s">
        <v>8</v>
      </c>
      <c r="B4" s="175"/>
    </row>
    <row r="5" spans="1:2" ht="21.75" thickBot="1" x14ac:dyDescent="0.4">
      <c r="A5" s="8" t="s">
        <v>1</v>
      </c>
      <c r="B5" s="21">
        <v>100000</v>
      </c>
    </row>
    <row r="6" spans="1:2" ht="21.75" thickBot="1" x14ac:dyDescent="0.4">
      <c r="A6" s="8" t="s">
        <v>0</v>
      </c>
      <c r="B6" s="23">
        <v>0.04</v>
      </c>
    </row>
    <row r="7" spans="1:2" ht="21.75" thickBot="1" x14ac:dyDescent="0.4">
      <c r="A7" s="8" t="s">
        <v>2</v>
      </c>
      <c r="B7" s="5">
        <v>10</v>
      </c>
    </row>
    <row r="8" spans="1:2" ht="24" thickBot="1" x14ac:dyDescent="0.4">
      <c r="A8" s="8" t="s">
        <v>3</v>
      </c>
      <c r="B8" s="12">
        <f>-PMT(B6/12,B7*12,B5,,0)</f>
        <v>1012.4513816488148</v>
      </c>
    </row>
    <row r="9" spans="1:2" ht="17.25" thickTop="1" thickBot="1" x14ac:dyDescent="0.3"/>
    <row r="10" spans="1:2" x14ac:dyDescent="0.25">
      <c r="A10" s="13"/>
      <c r="B10" s="14"/>
    </row>
    <row r="11" spans="1:2" ht="16.5" thickBot="1" x14ac:dyDescent="0.3">
      <c r="A11" s="15" t="s">
        <v>4</v>
      </c>
      <c r="B11" s="22">
        <f>+B7*12*B8</f>
        <v>121494.16579785779</v>
      </c>
    </row>
    <row r="12" spans="1:2" ht="16.5" thickTop="1" x14ac:dyDescent="0.25">
      <c r="A12" s="15"/>
      <c r="B12" s="16"/>
    </row>
    <row r="13" spans="1:2" x14ac:dyDescent="0.25">
      <c r="A13" s="15" t="s">
        <v>5</v>
      </c>
      <c r="B13" s="17">
        <f>+B5</f>
        <v>100000</v>
      </c>
    </row>
    <row r="14" spans="1:2" x14ac:dyDescent="0.25">
      <c r="A14" s="15" t="s">
        <v>6</v>
      </c>
      <c r="B14" s="18">
        <f>+B15-B13</f>
        <v>21494.165797857786</v>
      </c>
    </row>
    <row r="15" spans="1:2" ht="16.5" thickBot="1" x14ac:dyDescent="0.3">
      <c r="A15" s="15" t="s">
        <v>4</v>
      </c>
      <c r="B15" s="22">
        <f>+B11</f>
        <v>121494.16579785779</v>
      </c>
    </row>
    <row r="16" spans="1:2" ht="17.25" thickTop="1" thickBot="1" x14ac:dyDescent="0.3">
      <c r="A16" s="19"/>
      <c r="B16" s="20"/>
    </row>
    <row r="18" spans="3:7" ht="16.5" thickBot="1" x14ac:dyDescent="0.3"/>
    <row r="19" spans="3:7" ht="19.5" thickBot="1" x14ac:dyDescent="0.35">
      <c r="C19" s="182" t="s">
        <v>152</v>
      </c>
      <c r="D19" s="183"/>
      <c r="E19" s="183"/>
      <c r="F19" s="183"/>
      <c r="G19" s="184"/>
    </row>
    <row r="20" spans="3:7" ht="32.25" thickBot="1" x14ac:dyDescent="0.3">
      <c r="C20" s="38" t="s">
        <v>26</v>
      </c>
      <c r="D20" s="38" t="s">
        <v>27</v>
      </c>
      <c r="E20" s="39" t="s">
        <v>28</v>
      </c>
      <c r="F20" s="40" t="s">
        <v>29</v>
      </c>
      <c r="G20" s="38" t="s">
        <v>151</v>
      </c>
    </row>
    <row r="21" spans="3:7" x14ac:dyDescent="0.25">
      <c r="C21" t="s">
        <v>60</v>
      </c>
      <c r="D21" s="42"/>
      <c r="E21" s="42"/>
      <c r="F21" s="42"/>
      <c r="G21" s="37">
        <f>+B5</f>
        <v>100000</v>
      </c>
    </row>
    <row r="22" spans="3:7" x14ac:dyDescent="0.25">
      <c r="C22" t="s">
        <v>30</v>
      </c>
      <c r="D22" s="36">
        <f>+$B$8</f>
        <v>1012.4513816488148</v>
      </c>
      <c r="E22" s="41">
        <f>+G21*$B$6/12</f>
        <v>333.33333333333331</v>
      </c>
      <c r="F22" s="41">
        <f>+D22-E22</f>
        <v>679.11804831548147</v>
      </c>
      <c r="G22" s="41">
        <f>+G21-F22</f>
        <v>99320.881951684525</v>
      </c>
    </row>
    <row r="23" spans="3:7" x14ac:dyDescent="0.25">
      <c r="C23" t="s">
        <v>31</v>
      </c>
      <c r="D23" s="36">
        <f t="shared" ref="D23:D86" si="0">+$B$8</f>
        <v>1012.4513816488148</v>
      </c>
      <c r="E23" s="41">
        <f t="shared" ref="E23:E86" si="1">+G22*$B$6/12</f>
        <v>331.06960650561513</v>
      </c>
      <c r="F23" s="41">
        <f t="shared" ref="F23:F86" si="2">+D23-E23</f>
        <v>681.38177514319977</v>
      </c>
      <c r="G23" s="41">
        <f t="shared" ref="G23:G86" si="3">+G22-F23</f>
        <v>98639.500176541333</v>
      </c>
    </row>
    <row r="24" spans="3:7" x14ac:dyDescent="0.25">
      <c r="C24" t="s">
        <v>50</v>
      </c>
      <c r="D24" s="36">
        <f t="shared" si="0"/>
        <v>1012.4513816488148</v>
      </c>
      <c r="E24" s="41">
        <f t="shared" si="1"/>
        <v>328.79833392180444</v>
      </c>
      <c r="F24" s="41">
        <f t="shared" si="2"/>
        <v>683.6530477270104</v>
      </c>
      <c r="G24" s="41">
        <f t="shared" si="3"/>
        <v>97955.847128814319</v>
      </c>
    </row>
    <row r="25" spans="3:7" x14ac:dyDescent="0.25">
      <c r="C25" t="s">
        <v>51</v>
      </c>
      <c r="D25" s="36">
        <f t="shared" si="0"/>
        <v>1012.4513816488148</v>
      </c>
      <c r="E25" s="41">
        <f t="shared" si="1"/>
        <v>326.51949042938105</v>
      </c>
      <c r="F25" s="41">
        <f t="shared" si="2"/>
        <v>685.93189121943374</v>
      </c>
      <c r="G25" s="41">
        <f t="shared" si="3"/>
        <v>97269.915237594891</v>
      </c>
    </row>
    <row r="26" spans="3:7" x14ac:dyDescent="0.25">
      <c r="C26" s="35" t="s">
        <v>52</v>
      </c>
      <c r="D26" s="36">
        <f t="shared" si="0"/>
        <v>1012.4513816488148</v>
      </c>
      <c r="E26" s="41">
        <f t="shared" si="1"/>
        <v>324.23305079198298</v>
      </c>
      <c r="F26" s="41">
        <f t="shared" si="2"/>
        <v>688.21833085683193</v>
      </c>
      <c r="G26" s="41">
        <f t="shared" si="3"/>
        <v>96581.696906738056</v>
      </c>
    </row>
    <row r="27" spans="3:7" x14ac:dyDescent="0.25">
      <c r="C27" s="35" t="s">
        <v>53</v>
      </c>
      <c r="D27" s="36">
        <f t="shared" si="0"/>
        <v>1012.4513816488148</v>
      </c>
      <c r="E27" s="41">
        <f t="shared" si="1"/>
        <v>321.93898968912686</v>
      </c>
      <c r="F27" s="41">
        <f t="shared" si="2"/>
        <v>690.51239195968799</v>
      </c>
      <c r="G27" s="41">
        <f t="shared" si="3"/>
        <v>95891.184514778375</v>
      </c>
    </row>
    <row r="28" spans="3:7" x14ac:dyDescent="0.25">
      <c r="C28" s="35" t="s">
        <v>54</v>
      </c>
      <c r="D28" s="36">
        <f t="shared" si="0"/>
        <v>1012.4513816488148</v>
      </c>
      <c r="E28" s="41">
        <f t="shared" si="1"/>
        <v>319.63728171592794</v>
      </c>
      <c r="F28" s="41">
        <f t="shared" si="2"/>
        <v>692.81409993288685</v>
      </c>
      <c r="G28" s="41">
        <f t="shared" si="3"/>
        <v>95198.370414845485</v>
      </c>
    </row>
    <row r="29" spans="3:7" x14ac:dyDescent="0.25">
      <c r="C29" s="35" t="s">
        <v>55</v>
      </c>
      <c r="D29" s="36">
        <f t="shared" si="0"/>
        <v>1012.4513816488148</v>
      </c>
      <c r="E29" s="41">
        <f t="shared" si="1"/>
        <v>317.32790138281831</v>
      </c>
      <c r="F29" s="41">
        <f t="shared" si="2"/>
        <v>695.12348026599648</v>
      </c>
      <c r="G29" s="41">
        <f t="shared" si="3"/>
        <v>94503.246934579482</v>
      </c>
    </row>
    <row r="30" spans="3:7" x14ac:dyDescent="0.25">
      <c r="C30" s="35" t="s">
        <v>56</v>
      </c>
      <c r="D30" s="36">
        <f t="shared" si="0"/>
        <v>1012.4513816488148</v>
      </c>
      <c r="E30" s="41">
        <f t="shared" si="1"/>
        <v>315.01082311526494</v>
      </c>
      <c r="F30" s="41">
        <f t="shared" si="2"/>
        <v>697.44055853354985</v>
      </c>
      <c r="G30" s="41">
        <f t="shared" si="3"/>
        <v>93805.806376045934</v>
      </c>
    </row>
    <row r="31" spans="3:7" x14ac:dyDescent="0.25">
      <c r="C31" s="35" t="s">
        <v>57</v>
      </c>
      <c r="D31" s="36">
        <f t="shared" si="0"/>
        <v>1012.4513816488148</v>
      </c>
      <c r="E31" s="41">
        <f t="shared" si="1"/>
        <v>312.68602125348644</v>
      </c>
      <c r="F31" s="41">
        <f t="shared" si="2"/>
        <v>699.76536039532834</v>
      </c>
      <c r="G31" s="41">
        <f t="shared" si="3"/>
        <v>93106.041015650611</v>
      </c>
    </row>
    <row r="32" spans="3:7" x14ac:dyDescent="0.25">
      <c r="C32" s="35" t="s">
        <v>58</v>
      </c>
      <c r="D32" s="36">
        <f t="shared" si="0"/>
        <v>1012.4513816488148</v>
      </c>
      <c r="E32" s="41">
        <f t="shared" si="1"/>
        <v>310.35347005216869</v>
      </c>
      <c r="F32" s="41">
        <f t="shared" si="2"/>
        <v>702.0979115966461</v>
      </c>
      <c r="G32" s="41">
        <f t="shared" si="3"/>
        <v>92403.943104053964</v>
      </c>
    </row>
    <row r="33" spans="3:7" x14ac:dyDescent="0.25">
      <c r="C33" s="35" t="s">
        <v>59</v>
      </c>
      <c r="D33" s="36">
        <f t="shared" si="0"/>
        <v>1012.4513816488148</v>
      </c>
      <c r="E33" s="41">
        <f t="shared" si="1"/>
        <v>308.01314368017989</v>
      </c>
      <c r="F33" s="41">
        <f t="shared" si="2"/>
        <v>704.43823796863489</v>
      </c>
      <c r="G33" s="41">
        <f t="shared" si="3"/>
        <v>91699.504866085335</v>
      </c>
    </row>
    <row r="34" spans="3:7" x14ac:dyDescent="0.25">
      <c r="C34" t="s">
        <v>32</v>
      </c>
      <c r="D34" s="36">
        <f t="shared" si="0"/>
        <v>1012.4513816488148</v>
      </c>
      <c r="E34" s="41">
        <f t="shared" si="1"/>
        <v>305.66501622028449</v>
      </c>
      <c r="F34" s="41">
        <f t="shared" si="2"/>
        <v>706.78636542853042</v>
      </c>
      <c r="G34" s="41">
        <f t="shared" si="3"/>
        <v>90992.718500656803</v>
      </c>
    </row>
    <row r="35" spans="3:7" x14ac:dyDescent="0.25">
      <c r="C35" t="s">
        <v>33</v>
      </c>
      <c r="D35" s="36">
        <f t="shared" si="0"/>
        <v>1012.4513816488148</v>
      </c>
      <c r="E35" s="41">
        <f t="shared" si="1"/>
        <v>303.30906166885603</v>
      </c>
      <c r="F35" s="41">
        <f t="shared" si="2"/>
        <v>709.14231997995876</v>
      </c>
      <c r="G35" s="41">
        <f t="shared" si="3"/>
        <v>90283.576180676842</v>
      </c>
    </row>
    <row r="36" spans="3:7" x14ac:dyDescent="0.25">
      <c r="C36" t="s">
        <v>61</v>
      </c>
      <c r="D36" s="36">
        <f t="shared" si="0"/>
        <v>1012.4513816488148</v>
      </c>
      <c r="E36" s="41">
        <f t="shared" si="1"/>
        <v>300.94525393558951</v>
      </c>
      <c r="F36" s="41">
        <f t="shared" si="2"/>
        <v>711.5061277132254</v>
      </c>
      <c r="G36" s="41">
        <f t="shared" si="3"/>
        <v>89572.070052963623</v>
      </c>
    </row>
    <row r="37" spans="3:7" x14ac:dyDescent="0.25">
      <c r="C37" t="s">
        <v>62</v>
      </c>
      <c r="D37" s="36">
        <f t="shared" si="0"/>
        <v>1012.4513816488148</v>
      </c>
      <c r="E37" s="41">
        <f t="shared" si="1"/>
        <v>298.57356684321206</v>
      </c>
      <c r="F37" s="41">
        <f t="shared" si="2"/>
        <v>713.87781480560284</v>
      </c>
      <c r="G37" s="41">
        <f t="shared" si="3"/>
        <v>88858.192238158023</v>
      </c>
    </row>
    <row r="38" spans="3:7" x14ac:dyDescent="0.25">
      <c r="C38" s="35" t="s">
        <v>63</v>
      </c>
      <c r="D38" s="36">
        <f t="shared" si="0"/>
        <v>1012.4513816488148</v>
      </c>
      <c r="E38" s="41">
        <f t="shared" si="1"/>
        <v>296.19397412719343</v>
      </c>
      <c r="F38" s="41">
        <f t="shared" si="2"/>
        <v>716.25740752162142</v>
      </c>
      <c r="G38" s="41">
        <f t="shared" si="3"/>
        <v>88141.934830636397</v>
      </c>
    </row>
    <row r="39" spans="3:7" x14ac:dyDescent="0.25">
      <c r="C39" s="35" t="s">
        <v>64</v>
      </c>
      <c r="D39" s="36">
        <f t="shared" si="0"/>
        <v>1012.4513816488148</v>
      </c>
      <c r="E39" s="41">
        <f t="shared" si="1"/>
        <v>293.80644943545468</v>
      </c>
      <c r="F39" s="41">
        <f t="shared" si="2"/>
        <v>718.64493221336011</v>
      </c>
      <c r="G39" s="41">
        <f t="shared" si="3"/>
        <v>87423.289898423041</v>
      </c>
    </row>
    <row r="40" spans="3:7" x14ac:dyDescent="0.25">
      <c r="C40" s="35" t="s">
        <v>65</v>
      </c>
      <c r="D40" s="36">
        <f t="shared" si="0"/>
        <v>1012.4513816488148</v>
      </c>
      <c r="E40" s="41">
        <f t="shared" si="1"/>
        <v>291.41096632807682</v>
      </c>
      <c r="F40" s="41">
        <f t="shared" si="2"/>
        <v>721.04041532073802</v>
      </c>
      <c r="G40" s="41">
        <f t="shared" si="3"/>
        <v>86702.249483102307</v>
      </c>
    </row>
    <row r="41" spans="3:7" x14ac:dyDescent="0.25">
      <c r="C41" s="35" t="s">
        <v>66</v>
      </c>
      <c r="D41" s="36">
        <f t="shared" si="0"/>
        <v>1012.4513816488148</v>
      </c>
      <c r="E41" s="41">
        <f t="shared" si="1"/>
        <v>289.0074982770077</v>
      </c>
      <c r="F41" s="41">
        <f t="shared" si="2"/>
        <v>723.44388337180715</v>
      </c>
      <c r="G41" s="41">
        <f t="shared" si="3"/>
        <v>85978.805599730505</v>
      </c>
    </row>
    <row r="42" spans="3:7" x14ac:dyDescent="0.25">
      <c r="C42" s="35" t="s">
        <v>67</v>
      </c>
      <c r="D42" s="36">
        <f t="shared" si="0"/>
        <v>1012.4513816488148</v>
      </c>
      <c r="E42" s="41">
        <f t="shared" si="1"/>
        <v>286.59601866576833</v>
      </c>
      <c r="F42" s="41">
        <f t="shared" si="2"/>
        <v>725.85536298304646</v>
      </c>
      <c r="G42" s="41">
        <f t="shared" si="3"/>
        <v>85252.950236747463</v>
      </c>
    </row>
    <row r="43" spans="3:7" x14ac:dyDescent="0.25">
      <c r="C43" s="35" t="s">
        <v>68</v>
      </c>
      <c r="D43" s="36">
        <f t="shared" si="0"/>
        <v>1012.4513816488148</v>
      </c>
      <c r="E43" s="41">
        <f t="shared" si="1"/>
        <v>284.17650078915818</v>
      </c>
      <c r="F43" s="41">
        <f t="shared" si="2"/>
        <v>728.27488085965661</v>
      </c>
      <c r="G43" s="41">
        <f t="shared" si="3"/>
        <v>84524.675355887812</v>
      </c>
    </row>
    <row r="44" spans="3:7" x14ac:dyDescent="0.25">
      <c r="C44" s="35" t="s">
        <v>69</v>
      </c>
      <c r="D44" s="36">
        <f t="shared" si="0"/>
        <v>1012.4513816488148</v>
      </c>
      <c r="E44" s="41">
        <f t="shared" si="1"/>
        <v>281.74891785295938</v>
      </c>
      <c r="F44" s="41">
        <f t="shared" si="2"/>
        <v>730.70246379585546</v>
      </c>
      <c r="G44" s="41">
        <f t="shared" si="3"/>
        <v>83793.972892091959</v>
      </c>
    </row>
    <row r="45" spans="3:7" x14ac:dyDescent="0.25">
      <c r="C45" s="35" t="s">
        <v>70</v>
      </c>
      <c r="D45" s="36">
        <f t="shared" si="0"/>
        <v>1012.4513816488148</v>
      </c>
      <c r="E45" s="41">
        <f t="shared" si="1"/>
        <v>279.31324297363989</v>
      </c>
      <c r="F45" s="41">
        <f t="shared" si="2"/>
        <v>733.13813867517501</v>
      </c>
      <c r="G45" s="41">
        <f t="shared" si="3"/>
        <v>83060.834753416784</v>
      </c>
    </row>
    <row r="46" spans="3:7" x14ac:dyDescent="0.25">
      <c r="C46" t="s">
        <v>34</v>
      </c>
      <c r="D46" s="36">
        <f t="shared" si="0"/>
        <v>1012.4513816488148</v>
      </c>
      <c r="E46" s="41">
        <f t="shared" si="1"/>
        <v>276.86944917805596</v>
      </c>
      <c r="F46" s="41">
        <f t="shared" si="2"/>
        <v>735.58193247075883</v>
      </c>
      <c r="G46" s="41">
        <f t="shared" si="3"/>
        <v>82325.252820946029</v>
      </c>
    </row>
    <row r="47" spans="3:7" x14ac:dyDescent="0.25">
      <c r="C47" t="s">
        <v>35</v>
      </c>
      <c r="D47" s="36">
        <f t="shared" si="0"/>
        <v>1012.4513816488148</v>
      </c>
      <c r="E47" s="41">
        <f t="shared" si="1"/>
        <v>274.41750940315342</v>
      </c>
      <c r="F47" s="41">
        <f t="shared" si="2"/>
        <v>738.03387224566143</v>
      </c>
      <c r="G47" s="41">
        <f t="shared" si="3"/>
        <v>81587.218948700363</v>
      </c>
    </row>
    <row r="48" spans="3:7" x14ac:dyDescent="0.25">
      <c r="C48" t="s">
        <v>71</v>
      </c>
      <c r="D48" s="36">
        <f t="shared" si="0"/>
        <v>1012.4513816488148</v>
      </c>
      <c r="E48" s="41">
        <f t="shared" si="1"/>
        <v>271.95739649566787</v>
      </c>
      <c r="F48" s="41">
        <f t="shared" si="2"/>
        <v>740.49398515314692</v>
      </c>
      <c r="G48" s="41">
        <f t="shared" si="3"/>
        <v>80846.724963547211</v>
      </c>
    </row>
    <row r="49" spans="3:7" x14ac:dyDescent="0.25">
      <c r="C49" t="s">
        <v>72</v>
      </c>
      <c r="D49" s="36">
        <f t="shared" si="0"/>
        <v>1012.4513816488148</v>
      </c>
      <c r="E49" s="41">
        <f t="shared" si="1"/>
        <v>269.48908321182404</v>
      </c>
      <c r="F49" s="41">
        <f t="shared" si="2"/>
        <v>742.96229843699075</v>
      </c>
      <c r="G49" s="41">
        <f t="shared" si="3"/>
        <v>80103.762665110218</v>
      </c>
    </row>
    <row r="50" spans="3:7" x14ac:dyDescent="0.25">
      <c r="C50" s="35" t="s">
        <v>73</v>
      </c>
      <c r="D50" s="36">
        <f t="shared" si="0"/>
        <v>1012.4513816488148</v>
      </c>
      <c r="E50" s="41">
        <f t="shared" si="1"/>
        <v>267.01254221703408</v>
      </c>
      <c r="F50" s="41">
        <f t="shared" si="2"/>
        <v>745.43883943178071</v>
      </c>
      <c r="G50" s="41">
        <f t="shared" si="3"/>
        <v>79358.323825678439</v>
      </c>
    </row>
    <row r="51" spans="3:7" x14ac:dyDescent="0.25">
      <c r="C51" s="35" t="s">
        <v>74</v>
      </c>
      <c r="D51" s="36">
        <f t="shared" si="0"/>
        <v>1012.4513816488148</v>
      </c>
      <c r="E51" s="41">
        <f t="shared" si="1"/>
        <v>264.5277460855948</v>
      </c>
      <c r="F51" s="41">
        <f t="shared" si="2"/>
        <v>747.92363556322005</v>
      </c>
      <c r="G51" s="41">
        <f t="shared" si="3"/>
        <v>78610.400190115222</v>
      </c>
    </row>
    <row r="52" spans="3:7" x14ac:dyDescent="0.25">
      <c r="C52" s="35" t="s">
        <v>75</v>
      </c>
      <c r="D52" s="36">
        <f t="shared" si="0"/>
        <v>1012.4513816488148</v>
      </c>
      <c r="E52" s="41">
        <f t="shared" si="1"/>
        <v>262.03466730038411</v>
      </c>
      <c r="F52" s="41">
        <f t="shared" si="2"/>
        <v>750.41671434843079</v>
      </c>
      <c r="G52" s="41">
        <f t="shared" si="3"/>
        <v>77859.983475766785</v>
      </c>
    </row>
    <row r="53" spans="3:7" x14ac:dyDescent="0.25">
      <c r="C53" s="35" t="s">
        <v>76</v>
      </c>
      <c r="D53" s="36">
        <f t="shared" si="0"/>
        <v>1012.4513816488148</v>
      </c>
      <c r="E53" s="41">
        <f t="shared" si="1"/>
        <v>259.53327825255593</v>
      </c>
      <c r="F53" s="41">
        <f t="shared" si="2"/>
        <v>752.91810339625886</v>
      </c>
      <c r="G53" s="41">
        <f t="shared" si="3"/>
        <v>77107.065372370533</v>
      </c>
    </row>
    <row r="54" spans="3:7" x14ac:dyDescent="0.25">
      <c r="C54" s="35" t="s">
        <v>77</v>
      </c>
      <c r="D54" s="36">
        <f t="shared" si="0"/>
        <v>1012.4513816488148</v>
      </c>
      <c r="E54" s="41">
        <f t="shared" si="1"/>
        <v>257.02355124123511</v>
      </c>
      <c r="F54" s="41">
        <f t="shared" si="2"/>
        <v>755.42783040757968</v>
      </c>
      <c r="G54" s="41">
        <f t="shared" si="3"/>
        <v>76351.637541962948</v>
      </c>
    </row>
    <row r="55" spans="3:7" x14ac:dyDescent="0.25">
      <c r="C55" s="35" t="s">
        <v>78</v>
      </c>
      <c r="D55" s="36">
        <f t="shared" si="0"/>
        <v>1012.4513816488148</v>
      </c>
      <c r="E55" s="41">
        <f t="shared" si="1"/>
        <v>254.50545847320984</v>
      </c>
      <c r="F55" s="41">
        <f t="shared" si="2"/>
        <v>757.945923175605</v>
      </c>
      <c r="G55" s="41">
        <f t="shared" si="3"/>
        <v>75593.691618787343</v>
      </c>
    </row>
    <row r="56" spans="3:7" x14ac:dyDescent="0.25">
      <c r="C56" s="35" t="s">
        <v>79</v>
      </c>
      <c r="D56" s="36">
        <f t="shared" si="0"/>
        <v>1012.4513816488148</v>
      </c>
      <c r="E56" s="41">
        <f t="shared" si="1"/>
        <v>251.97897206262448</v>
      </c>
      <c r="F56" s="41">
        <f t="shared" si="2"/>
        <v>760.47240958619034</v>
      </c>
      <c r="G56" s="41">
        <f t="shared" si="3"/>
        <v>74833.219209201154</v>
      </c>
    </row>
    <row r="57" spans="3:7" x14ac:dyDescent="0.25">
      <c r="C57" s="35" t="s">
        <v>80</v>
      </c>
      <c r="D57" s="36">
        <f t="shared" si="0"/>
        <v>1012.4513816488148</v>
      </c>
      <c r="E57" s="41">
        <f t="shared" si="1"/>
        <v>249.44406403067049</v>
      </c>
      <c r="F57" s="41">
        <f t="shared" si="2"/>
        <v>763.00731761814438</v>
      </c>
      <c r="G57" s="41">
        <f t="shared" si="3"/>
        <v>74070.211891583007</v>
      </c>
    </row>
    <row r="58" spans="3:7" x14ac:dyDescent="0.25">
      <c r="C58" t="s">
        <v>36</v>
      </c>
      <c r="D58" s="36">
        <f t="shared" si="0"/>
        <v>1012.4513816488148</v>
      </c>
      <c r="E58" s="41">
        <f t="shared" si="1"/>
        <v>246.90070630527669</v>
      </c>
      <c r="F58" s="41">
        <f t="shared" si="2"/>
        <v>765.55067534353816</v>
      </c>
      <c r="G58" s="41">
        <f t="shared" si="3"/>
        <v>73304.661216239474</v>
      </c>
    </row>
    <row r="59" spans="3:7" x14ac:dyDescent="0.25">
      <c r="C59" t="s">
        <v>37</v>
      </c>
      <c r="D59" s="36">
        <f t="shared" si="0"/>
        <v>1012.4513816488148</v>
      </c>
      <c r="E59" s="41">
        <f t="shared" si="1"/>
        <v>244.34887072079826</v>
      </c>
      <c r="F59" s="41">
        <f t="shared" si="2"/>
        <v>768.10251092801661</v>
      </c>
      <c r="G59" s="41">
        <f t="shared" si="3"/>
        <v>72536.558705311458</v>
      </c>
    </row>
    <row r="60" spans="3:7" x14ac:dyDescent="0.25">
      <c r="C60" t="s">
        <v>81</v>
      </c>
      <c r="D60" s="36">
        <f t="shared" si="0"/>
        <v>1012.4513816488148</v>
      </c>
      <c r="E60" s="41">
        <f t="shared" si="1"/>
        <v>241.78852901770486</v>
      </c>
      <c r="F60" s="41">
        <f t="shared" si="2"/>
        <v>770.66285263111001</v>
      </c>
      <c r="G60" s="41">
        <f t="shared" si="3"/>
        <v>71765.895852680347</v>
      </c>
    </row>
    <row r="61" spans="3:7" x14ac:dyDescent="0.25">
      <c r="C61" t="s">
        <v>82</v>
      </c>
      <c r="D61" s="36">
        <f t="shared" si="0"/>
        <v>1012.4513816488148</v>
      </c>
      <c r="E61" s="41">
        <f t="shared" si="1"/>
        <v>239.21965284226783</v>
      </c>
      <c r="F61" s="41">
        <f t="shared" si="2"/>
        <v>773.23172880654704</v>
      </c>
      <c r="G61" s="41">
        <f t="shared" si="3"/>
        <v>70992.664123873794</v>
      </c>
    </row>
    <row r="62" spans="3:7" x14ac:dyDescent="0.25">
      <c r="C62" s="35" t="s">
        <v>83</v>
      </c>
      <c r="D62" s="36">
        <f t="shared" si="0"/>
        <v>1012.4513816488148</v>
      </c>
      <c r="E62" s="41">
        <f t="shared" si="1"/>
        <v>236.64221374624597</v>
      </c>
      <c r="F62" s="41">
        <f t="shared" si="2"/>
        <v>775.8091679025689</v>
      </c>
      <c r="G62" s="41">
        <f t="shared" si="3"/>
        <v>70216.854955971226</v>
      </c>
    </row>
    <row r="63" spans="3:7" x14ac:dyDescent="0.25">
      <c r="C63" s="35" t="s">
        <v>84</v>
      </c>
      <c r="D63" s="36">
        <f t="shared" si="0"/>
        <v>1012.4513816488148</v>
      </c>
      <c r="E63" s="41">
        <f t="shared" si="1"/>
        <v>234.05618318657073</v>
      </c>
      <c r="F63" s="41">
        <f t="shared" si="2"/>
        <v>778.39519846224414</v>
      </c>
      <c r="G63" s="41">
        <f t="shared" si="3"/>
        <v>69438.459757508987</v>
      </c>
    </row>
    <row r="64" spans="3:7" x14ac:dyDescent="0.25">
      <c r="C64" s="35" t="s">
        <v>85</v>
      </c>
      <c r="D64" s="36">
        <f t="shared" si="0"/>
        <v>1012.4513816488148</v>
      </c>
      <c r="E64" s="41">
        <f t="shared" si="1"/>
        <v>231.46153252502995</v>
      </c>
      <c r="F64" s="41">
        <f t="shared" si="2"/>
        <v>780.98984912378489</v>
      </c>
      <c r="G64" s="41">
        <f t="shared" si="3"/>
        <v>68657.469908385203</v>
      </c>
    </row>
    <row r="65" spans="3:7" x14ac:dyDescent="0.25">
      <c r="C65" s="35" t="s">
        <v>86</v>
      </c>
      <c r="D65" s="36">
        <f t="shared" si="0"/>
        <v>1012.4513816488148</v>
      </c>
      <c r="E65" s="41">
        <f t="shared" si="1"/>
        <v>228.85823302795066</v>
      </c>
      <c r="F65" s="41">
        <f t="shared" si="2"/>
        <v>783.59314862086421</v>
      </c>
      <c r="G65" s="41">
        <f t="shared" si="3"/>
        <v>67873.876759764345</v>
      </c>
    </row>
    <row r="66" spans="3:7" x14ac:dyDescent="0.25">
      <c r="C66" s="35" t="s">
        <v>87</v>
      </c>
      <c r="D66" s="36">
        <f t="shared" si="0"/>
        <v>1012.4513816488148</v>
      </c>
      <c r="E66" s="41">
        <f t="shared" si="1"/>
        <v>226.24625586588115</v>
      </c>
      <c r="F66" s="41">
        <f t="shared" si="2"/>
        <v>786.20512578293369</v>
      </c>
      <c r="G66" s="41">
        <f t="shared" si="3"/>
        <v>67087.671633981416</v>
      </c>
    </row>
    <row r="67" spans="3:7" x14ac:dyDescent="0.25">
      <c r="C67" s="35" t="s">
        <v>88</v>
      </c>
      <c r="D67" s="36">
        <f t="shared" si="0"/>
        <v>1012.4513816488148</v>
      </c>
      <c r="E67" s="41">
        <f t="shared" si="1"/>
        <v>223.62557211327137</v>
      </c>
      <c r="F67" s="41">
        <f t="shared" si="2"/>
        <v>788.8258095355435</v>
      </c>
      <c r="G67" s="41">
        <f t="shared" si="3"/>
        <v>66298.845824445874</v>
      </c>
    </row>
    <row r="68" spans="3:7" x14ac:dyDescent="0.25">
      <c r="C68" s="35" t="s">
        <v>89</v>
      </c>
      <c r="D68" s="36">
        <f t="shared" si="0"/>
        <v>1012.4513816488148</v>
      </c>
      <c r="E68" s="41">
        <f t="shared" si="1"/>
        <v>220.99615274815292</v>
      </c>
      <c r="F68" s="41">
        <f t="shared" si="2"/>
        <v>791.45522890066195</v>
      </c>
      <c r="G68" s="41">
        <f t="shared" si="3"/>
        <v>65507.390595545214</v>
      </c>
    </row>
    <row r="69" spans="3:7" x14ac:dyDescent="0.25">
      <c r="C69" s="35" t="s">
        <v>90</v>
      </c>
      <c r="D69" s="36">
        <f t="shared" si="0"/>
        <v>1012.4513816488148</v>
      </c>
      <c r="E69" s="41">
        <f t="shared" si="1"/>
        <v>218.35796865181737</v>
      </c>
      <c r="F69" s="41">
        <f t="shared" si="2"/>
        <v>794.09341299699747</v>
      </c>
      <c r="G69" s="41">
        <f t="shared" si="3"/>
        <v>64713.297182548216</v>
      </c>
    </row>
    <row r="70" spans="3:7" x14ac:dyDescent="0.25">
      <c r="C70" t="s">
        <v>38</v>
      </c>
      <c r="D70" s="36">
        <f t="shared" si="0"/>
        <v>1012.4513816488148</v>
      </c>
      <c r="E70" s="41">
        <f t="shared" si="1"/>
        <v>215.71099060849406</v>
      </c>
      <c r="F70" s="41">
        <f t="shared" si="2"/>
        <v>796.74039104032079</v>
      </c>
      <c r="G70" s="41">
        <f t="shared" si="3"/>
        <v>63916.556791507894</v>
      </c>
    </row>
    <row r="71" spans="3:7" x14ac:dyDescent="0.25">
      <c r="C71" t="s">
        <v>39</v>
      </c>
      <c r="D71" s="36">
        <f t="shared" si="0"/>
        <v>1012.4513816488148</v>
      </c>
      <c r="E71" s="41">
        <f t="shared" si="1"/>
        <v>213.05518930502629</v>
      </c>
      <c r="F71" s="41">
        <f t="shared" si="2"/>
        <v>799.39619234378858</v>
      </c>
      <c r="G71" s="41">
        <f t="shared" si="3"/>
        <v>63117.160599164104</v>
      </c>
    </row>
    <row r="72" spans="3:7" x14ac:dyDescent="0.25">
      <c r="C72" t="s">
        <v>91</v>
      </c>
      <c r="D72" s="36">
        <f t="shared" si="0"/>
        <v>1012.4513816488148</v>
      </c>
      <c r="E72" s="41">
        <f t="shared" si="1"/>
        <v>210.39053533054701</v>
      </c>
      <c r="F72" s="41">
        <f t="shared" si="2"/>
        <v>802.06084631826786</v>
      </c>
      <c r="G72" s="41">
        <f t="shared" si="3"/>
        <v>62315.099752845839</v>
      </c>
    </row>
    <row r="73" spans="3:7" x14ac:dyDescent="0.25">
      <c r="C73" t="s">
        <v>92</v>
      </c>
      <c r="D73" s="36">
        <f t="shared" si="0"/>
        <v>1012.4513816488148</v>
      </c>
      <c r="E73" s="41">
        <f t="shared" si="1"/>
        <v>207.71699917615283</v>
      </c>
      <c r="F73" s="41">
        <f t="shared" si="2"/>
        <v>804.73438247266199</v>
      </c>
      <c r="G73" s="41">
        <f t="shared" si="3"/>
        <v>61510.365370373176</v>
      </c>
    </row>
    <row r="74" spans="3:7" x14ac:dyDescent="0.25">
      <c r="C74" s="35" t="s">
        <v>93</v>
      </c>
      <c r="D74" s="36">
        <f t="shared" si="0"/>
        <v>1012.4513816488148</v>
      </c>
      <c r="E74" s="41">
        <f t="shared" si="1"/>
        <v>205.03455123457726</v>
      </c>
      <c r="F74" s="41">
        <f t="shared" si="2"/>
        <v>807.41683041423755</v>
      </c>
      <c r="G74" s="41">
        <f t="shared" si="3"/>
        <v>60702.948539958939</v>
      </c>
    </row>
    <row r="75" spans="3:7" x14ac:dyDescent="0.25">
      <c r="C75" s="35" t="s">
        <v>94</v>
      </c>
      <c r="D75" s="36">
        <f t="shared" si="0"/>
        <v>1012.4513816488148</v>
      </c>
      <c r="E75" s="41">
        <f t="shared" si="1"/>
        <v>202.34316179986311</v>
      </c>
      <c r="F75" s="41">
        <f t="shared" si="2"/>
        <v>810.10821984895176</v>
      </c>
      <c r="G75" s="41">
        <f t="shared" si="3"/>
        <v>59892.840320109986</v>
      </c>
    </row>
    <row r="76" spans="3:7" x14ac:dyDescent="0.25">
      <c r="C76" s="35" t="s">
        <v>95</v>
      </c>
      <c r="D76" s="36">
        <f t="shared" si="0"/>
        <v>1012.4513816488148</v>
      </c>
      <c r="E76" s="41">
        <f t="shared" si="1"/>
        <v>199.64280106703328</v>
      </c>
      <c r="F76" s="41">
        <f t="shared" si="2"/>
        <v>812.8085805817816</v>
      </c>
      <c r="G76" s="41">
        <f t="shared" si="3"/>
        <v>59080.031739528204</v>
      </c>
    </row>
    <row r="77" spans="3:7" x14ac:dyDescent="0.25">
      <c r="C77" s="35" t="s">
        <v>96</v>
      </c>
      <c r="D77" s="36">
        <f t="shared" si="0"/>
        <v>1012.4513816488148</v>
      </c>
      <c r="E77" s="41">
        <f t="shared" si="1"/>
        <v>196.93343913176068</v>
      </c>
      <c r="F77" s="41">
        <f t="shared" si="2"/>
        <v>815.51794251705417</v>
      </c>
      <c r="G77" s="41">
        <f t="shared" si="3"/>
        <v>58264.513797011146</v>
      </c>
    </row>
    <row r="78" spans="3:7" x14ac:dyDescent="0.25">
      <c r="C78" s="35" t="s">
        <v>97</v>
      </c>
      <c r="D78" s="36">
        <f t="shared" si="0"/>
        <v>1012.4513816488148</v>
      </c>
      <c r="E78" s="41">
        <f t="shared" si="1"/>
        <v>194.21504599003717</v>
      </c>
      <c r="F78" s="41">
        <f t="shared" si="2"/>
        <v>818.23633565877765</v>
      </c>
      <c r="G78" s="41">
        <f t="shared" si="3"/>
        <v>57446.277461352365</v>
      </c>
    </row>
    <row r="79" spans="3:7" x14ac:dyDescent="0.25">
      <c r="C79" s="35" t="s">
        <v>98</v>
      </c>
      <c r="D79" s="36">
        <f t="shared" si="0"/>
        <v>1012.4513816488148</v>
      </c>
      <c r="E79" s="41">
        <f t="shared" si="1"/>
        <v>191.48759153784124</v>
      </c>
      <c r="F79" s="41">
        <f t="shared" si="2"/>
        <v>820.9637901109736</v>
      </c>
      <c r="G79" s="41">
        <f t="shared" si="3"/>
        <v>56625.313671241391</v>
      </c>
    </row>
    <row r="80" spans="3:7" x14ac:dyDescent="0.25">
      <c r="C80" s="35" t="s">
        <v>99</v>
      </c>
      <c r="D80" s="36">
        <f t="shared" si="0"/>
        <v>1012.4513816488148</v>
      </c>
      <c r="E80" s="41">
        <f t="shared" si="1"/>
        <v>188.75104557080465</v>
      </c>
      <c r="F80" s="41">
        <f t="shared" si="2"/>
        <v>823.7003360780102</v>
      </c>
      <c r="G80" s="41">
        <f t="shared" si="3"/>
        <v>55801.613335163383</v>
      </c>
    </row>
    <row r="81" spans="3:7" x14ac:dyDescent="0.25">
      <c r="C81" s="35" t="s">
        <v>100</v>
      </c>
      <c r="D81" s="36">
        <f t="shared" si="0"/>
        <v>1012.4513816488148</v>
      </c>
      <c r="E81" s="41">
        <f t="shared" si="1"/>
        <v>186.00537778387795</v>
      </c>
      <c r="F81" s="41">
        <f t="shared" si="2"/>
        <v>826.44600386493687</v>
      </c>
      <c r="G81" s="41">
        <f t="shared" si="3"/>
        <v>54975.167331298449</v>
      </c>
    </row>
    <row r="82" spans="3:7" x14ac:dyDescent="0.25">
      <c r="C82" t="s">
        <v>40</v>
      </c>
      <c r="D82" s="36">
        <f t="shared" si="0"/>
        <v>1012.4513816488148</v>
      </c>
      <c r="E82" s="41">
        <f t="shared" si="1"/>
        <v>183.25055777099485</v>
      </c>
      <c r="F82" s="41">
        <f t="shared" si="2"/>
        <v>829.20082387781997</v>
      </c>
      <c r="G82" s="41">
        <f t="shared" si="3"/>
        <v>54145.966507420628</v>
      </c>
    </row>
    <row r="83" spans="3:7" x14ac:dyDescent="0.25">
      <c r="C83" t="s">
        <v>41</v>
      </c>
      <c r="D83" s="36">
        <f t="shared" si="0"/>
        <v>1012.4513816488148</v>
      </c>
      <c r="E83" s="41">
        <f t="shared" si="1"/>
        <v>180.48655502473545</v>
      </c>
      <c r="F83" s="41">
        <f t="shared" si="2"/>
        <v>831.96482662407936</v>
      </c>
      <c r="G83" s="41">
        <f t="shared" si="3"/>
        <v>53314.001680796551</v>
      </c>
    </row>
    <row r="84" spans="3:7" x14ac:dyDescent="0.25">
      <c r="C84" t="s">
        <v>101</v>
      </c>
      <c r="D84" s="36">
        <f t="shared" si="0"/>
        <v>1012.4513816488148</v>
      </c>
      <c r="E84" s="41">
        <f t="shared" si="1"/>
        <v>177.7133389359885</v>
      </c>
      <c r="F84" s="41">
        <f t="shared" si="2"/>
        <v>834.73804271282631</v>
      </c>
      <c r="G84" s="41">
        <f t="shared" si="3"/>
        <v>52479.263638083728</v>
      </c>
    </row>
    <row r="85" spans="3:7" x14ac:dyDescent="0.25">
      <c r="C85" t="s">
        <v>102</v>
      </c>
      <c r="D85" s="36">
        <f t="shared" si="0"/>
        <v>1012.4513816488148</v>
      </c>
      <c r="E85" s="41">
        <f t="shared" si="1"/>
        <v>174.93087879361244</v>
      </c>
      <c r="F85" s="41">
        <f t="shared" si="2"/>
        <v>837.52050285520238</v>
      </c>
      <c r="G85" s="41">
        <f t="shared" si="3"/>
        <v>51641.743135228528</v>
      </c>
    </row>
    <row r="86" spans="3:7" x14ac:dyDescent="0.25">
      <c r="C86" s="35" t="s">
        <v>103</v>
      </c>
      <c r="D86" s="36">
        <f t="shared" si="0"/>
        <v>1012.4513816488148</v>
      </c>
      <c r="E86" s="41">
        <f t="shared" si="1"/>
        <v>172.13914378409507</v>
      </c>
      <c r="F86" s="41">
        <f t="shared" si="2"/>
        <v>840.3122378647198</v>
      </c>
      <c r="G86" s="41">
        <f t="shared" si="3"/>
        <v>50801.430897363811</v>
      </c>
    </row>
    <row r="87" spans="3:7" x14ac:dyDescent="0.25">
      <c r="C87" s="35" t="s">
        <v>104</v>
      </c>
      <c r="D87" s="36">
        <f t="shared" ref="D87:D141" si="4">+$B$8</f>
        <v>1012.4513816488148</v>
      </c>
      <c r="E87" s="41">
        <f t="shared" ref="E87:E141" si="5">+G86*$B$6/12</f>
        <v>169.33810299121271</v>
      </c>
      <c r="F87" s="41">
        <f t="shared" ref="F87:F141" si="6">+D87-E87</f>
        <v>843.11327865760211</v>
      </c>
      <c r="G87" s="41">
        <f t="shared" ref="G87:G141" si="7">+G86-F87</f>
        <v>49958.317618706205</v>
      </c>
    </row>
    <row r="88" spans="3:7" x14ac:dyDescent="0.25">
      <c r="C88" s="35" t="s">
        <v>105</v>
      </c>
      <c r="D88" s="36">
        <f t="shared" si="4"/>
        <v>1012.4513816488148</v>
      </c>
      <c r="E88" s="41">
        <f t="shared" si="5"/>
        <v>166.52772539568736</v>
      </c>
      <c r="F88" s="41">
        <f t="shared" si="6"/>
        <v>845.92365625312755</v>
      </c>
      <c r="G88" s="41">
        <f t="shared" si="7"/>
        <v>49112.393962453076</v>
      </c>
    </row>
    <row r="89" spans="3:7" x14ac:dyDescent="0.25">
      <c r="C89" s="35" t="s">
        <v>106</v>
      </c>
      <c r="D89" s="36">
        <f t="shared" si="4"/>
        <v>1012.4513816488148</v>
      </c>
      <c r="E89" s="41">
        <f t="shared" si="5"/>
        <v>163.70797987484357</v>
      </c>
      <c r="F89" s="41">
        <f t="shared" si="6"/>
        <v>848.7434017739713</v>
      </c>
      <c r="G89" s="41">
        <f t="shared" si="7"/>
        <v>48263.650560679103</v>
      </c>
    </row>
    <row r="90" spans="3:7" x14ac:dyDescent="0.25">
      <c r="C90" s="35" t="s">
        <v>107</v>
      </c>
      <c r="D90" s="36">
        <f t="shared" si="4"/>
        <v>1012.4513816488148</v>
      </c>
      <c r="E90" s="41">
        <f t="shared" si="5"/>
        <v>160.87883520226367</v>
      </c>
      <c r="F90" s="41">
        <f t="shared" si="6"/>
        <v>851.5725464465512</v>
      </c>
      <c r="G90" s="41">
        <f t="shared" si="7"/>
        <v>47412.078014232553</v>
      </c>
    </row>
    <row r="91" spans="3:7" x14ac:dyDescent="0.25">
      <c r="C91" s="35" t="s">
        <v>108</v>
      </c>
      <c r="D91" s="36">
        <f t="shared" si="4"/>
        <v>1012.4513816488148</v>
      </c>
      <c r="E91" s="41">
        <f t="shared" si="5"/>
        <v>158.04026004744185</v>
      </c>
      <c r="F91" s="41">
        <f t="shared" si="6"/>
        <v>854.411121601373</v>
      </c>
      <c r="G91" s="41">
        <f t="shared" si="7"/>
        <v>46557.666892631183</v>
      </c>
    </row>
    <row r="92" spans="3:7" x14ac:dyDescent="0.25">
      <c r="C92" s="35" t="s">
        <v>109</v>
      </c>
      <c r="D92" s="36">
        <f t="shared" si="4"/>
        <v>1012.4513816488148</v>
      </c>
      <c r="E92" s="41">
        <f t="shared" si="5"/>
        <v>155.19222297543729</v>
      </c>
      <c r="F92" s="41">
        <f t="shared" si="6"/>
        <v>857.25915867337756</v>
      </c>
      <c r="G92" s="41">
        <f t="shared" si="7"/>
        <v>45700.407733957807</v>
      </c>
    </row>
    <row r="93" spans="3:7" x14ac:dyDescent="0.25">
      <c r="C93" s="35" t="s">
        <v>110</v>
      </c>
      <c r="D93" s="36">
        <f t="shared" si="4"/>
        <v>1012.4513816488148</v>
      </c>
      <c r="E93" s="41">
        <f t="shared" si="5"/>
        <v>152.33469244652602</v>
      </c>
      <c r="F93" s="41">
        <f t="shared" si="6"/>
        <v>860.11668920228885</v>
      </c>
      <c r="G93" s="41">
        <f t="shared" si="7"/>
        <v>44840.291044755519</v>
      </c>
    </row>
    <row r="94" spans="3:7" x14ac:dyDescent="0.25">
      <c r="C94" t="s">
        <v>42</v>
      </c>
      <c r="D94" s="36">
        <f t="shared" si="4"/>
        <v>1012.4513816488148</v>
      </c>
      <c r="E94" s="41">
        <f t="shared" si="5"/>
        <v>149.46763681585173</v>
      </c>
      <c r="F94" s="41">
        <f t="shared" si="6"/>
        <v>862.98374483296311</v>
      </c>
      <c r="G94" s="41">
        <f t="shared" si="7"/>
        <v>43977.307299922555</v>
      </c>
    </row>
    <row r="95" spans="3:7" x14ac:dyDescent="0.25">
      <c r="C95" t="s">
        <v>43</v>
      </c>
      <c r="D95" s="36">
        <f t="shared" si="4"/>
        <v>1012.4513816488148</v>
      </c>
      <c r="E95" s="41">
        <f t="shared" si="5"/>
        <v>146.59102433307518</v>
      </c>
      <c r="F95" s="41">
        <f t="shared" si="6"/>
        <v>865.86035731573963</v>
      </c>
      <c r="G95" s="41">
        <f t="shared" si="7"/>
        <v>43111.446942606817</v>
      </c>
    </row>
    <row r="96" spans="3:7" x14ac:dyDescent="0.25">
      <c r="C96" t="s">
        <v>111</v>
      </c>
      <c r="D96" s="36">
        <f t="shared" si="4"/>
        <v>1012.4513816488148</v>
      </c>
      <c r="E96" s="41">
        <f t="shared" si="5"/>
        <v>143.70482314202272</v>
      </c>
      <c r="F96" s="41">
        <f t="shared" si="6"/>
        <v>868.7465585067921</v>
      </c>
      <c r="G96" s="41">
        <f t="shared" si="7"/>
        <v>42242.700384100026</v>
      </c>
    </row>
    <row r="97" spans="3:7" x14ac:dyDescent="0.25">
      <c r="C97" t="s">
        <v>112</v>
      </c>
      <c r="D97" s="36">
        <f t="shared" si="4"/>
        <v>1012.4513816488148</v>
      </c>
      <c r="E97" s="41">
        <f t="shared" si="5"/>
        <v>140.80900128033343</v>
      </c>
      <c r="F97" s="41">
        <f t="shared" si="6"/>
        <v>871.64238036848144</v>
      </c>
      <c r="G97" s="41">
        <f t="shared" si="7"/>
        <v>41371.058003731545</v>
      </c>
    </row>
    <row r="98" spans="3:7" x14ac:dyDescent="0.25">
      <c r="C98" s="35" t="s">
        <v>113</v>
      </c>
      <c r="D98" s="36">
        <f t="shared" si="4"/>
        <v>1012.4513816488148</v>
      </c>
      <c r="E98" s="41">
        <f t="shared" si="5"/>
        <v>137.90352667910517</v>
      </c>
      <c r="F98" s="41">
        <f t="shared" si="6"/>
        <v>874.54785496970965</v>
      </c>
      <c r="G98" s="41">
        <f t="shared" si="7"/>
        <v>40496.510148761838</v>
      </c>
    </row>
    <row r="99" spans="3:7" x14ac:dyDescent="0.25">
      <c r="C99" s="35" t="s">
        <v>114</v>
      </c>
      <c r="D99" s="36">
        <f t="shared" si="4"/>
        <v>1012.4513816488148</v>
      </c>
      <c r="E99" s="41">
        <f t="shared" si="5"/>
        <v>134.98836716253945</v>
      </c>
      <c r="F99" s="41">
        <f t="shared" si="6"/>
        <v>877.46301448627537</v>
      </c>
      <c r="G99" s="41">
        <f t="shared" si="7"/>
        <v>39619.047134275563</v>
      </c>
    </row>
    <row r="100" spans="3:7" x14ac:dyDescent="0.25">
      <c r="C100" s="35" t="s">
        <v>115</v>
      </c>
      <c r="D100" s="36">
        <f t="shared" si="4"/>
        <v>1012.4513816488148</v>
      </c>
      <c r="E100" s="41">
        <f t="shared" si="5"/>
        <v>132.06349044758522</v>
      </c>
      <c r="F100" s="41">
        <f t="shared" si="6"/>
        <v>880.38789120122965</v>
      </c>
      <c r="G100" s="41">
        <f t="shared" si="7"/>
        <v>38738.659243074333</v>
      </c>
    </row>
    <row r="101" spans="3:7" x14ac:dyDescent="0.25">
      <c r="C101" s="35" t="s">
        <v>116</v>
      </c>
      <c r="D101" s="36">
        <f t="shared" si="4"/>
        <v>1012.4513816488148</v>
      </c>
      <c r="E101" s="41">
        <f t="shared" si="5"/>
        <v>129.12886414358113</v>
      </c>
      <c r="F101" s="41">
        <f t="shared" si="6"/>
        <v>883.32251750523369</v>
      </c>
      <c r="G101" s="41">
        <f t="shared" si="7"/>
        <v>37855.336725569097</v>
      </c>
    </row>
    <row r="102" spans="3:7" x14ac:dyDescent="0.25">
      <c r="C102" s="35" t="s">
        <v>117</v>
      </c>
      <c r="D102" s="36">
        <f t="shared" si="4"/>
        <v>1012.4513816488148</v>
      </c>
      <c r="E102" s="41">
        <f t="shared" si="5"/>
        <v>126.184455751897</v>
      </c>
      <c r="F102" s="41">
        <f t="shared" si="6"/>
        <v>886.26692589691788</v>
      </c>
      <c r="G102" s="41">
        <f t="shared" si="7"/>
        <v>36969.069799672179</v>
      </c>
    </row>
    <row r="103" spans="3:7" x14ac:dyDescent="0.25">
      <c r="C103" s="35" t="s">
        <v>118</v>
      </c>
      <c r="D103" s="36">
        <f t="shared" si="4"/>
        <v>1012.4513816488148</v>
      </c>
      <c r="E103" s="41">
        <f t="shared" si="5"/>
        <v>123.23023266557392</v>
      </c>
      <c r="F103" s="41">
        <f t="shared" si="6"/>
        <v>889.22114898324094</v>
      </c>
      <c r="G103" s="41">
        <f t="shared" si="7"/>
        <v>36079.848650688939</v>
      </c>
    </row>
    <row r="104" spans="3:7" x14ac:dyDescent="0.25">
      <c r="C104" s="35" t="s">
        <v>119</v>
      </c>
      <c r="D104" s="36">
        <f t="shared" si="4"/>
        <v>1012.4513816488148</v>
      </c>
      <c r="E104" s="41">
        <f t="shared" si="5"/>
        <v>120.26616216896313</v>
      </c>
      <c r="F104" s="41">
        <f t="shared" si="6"/>
        <v>892.18521947985175</v>
      </c>
      <c r="G104" s="41">
        <f t="shared" si="7"/>
        <v>35187.66343120909</v>
      </c>
    </row>
    <row r="105" spans="3:7" x14ac:dyDescent="0.25">
      <c r="C105" s="35" t="s">
        <v>120</v>
      </c>
      <c r="D105" s="36">
        <f t="shared" si="4"/>
        <v>1012.4513816488148</v>
      </c>
      <c r="E105" s="41">
        <f t="shared" si="5"/>
        <v>117.29221143736363</v>
      </c>
      <c r="F105" s="41">
        <f t="shared" si="6"/>
        <v>895.15917021145117</v>
      </c>
      <c r="G105" s="41">
        <f t="shared" si="7"/>
        <v>34292.504260997637</v>
      </c>
    </row>
    <row r="106" spans="3:7" x14ac:dyDescent="0.25">
      <c r="C106" t="s">
        <v>44</v>
      </c>
      <c r="D106" s="36">
        <f t="shared" si="4"/>
        <v>1012.4513816488148</v>
      </c>
      <c r="E106" s="41">
        <f t="shared" si="5"/>
        <v>114.3083475366588</v>
      </c>
      <c r="F106" s="41">
        <f t="shared" si="6"/>
        <v>898.1430341121561</v>
      </c>
      <c r="G106" s="41">
        <f t="shared" si="7"/>
        <v>33394.361226885478</v>
      </c>
    </row>
    <row r="107" spans="3:7" x14ac:dyDescent="0.25">
      <c r="C107" t="s">
        <v>45</v>
      </c>
      <c r="D107" s="36">
        <f t="shared" si="4"/>
        <v>1012.4513816488148</v>
      </c>
      <c r="E107" s="41">
        <f t="shared" si="5"/>
        <v>111.3145374229516</v>
      </c>
      <c r="F107" s="41">
        <f t="shared" si="6"/>
        <v>901.13684422586323</v>
      </c>
      <c r="G107" s="41">
        <f t="shared" si="7"/>
        <v>32493.224382659613</v>
      </c>
    </row>
    <row r="108" spans="3:7" x14ac:dyDescent="0.25">
      <c r="C108" t="s">
        <v>121</v>
      </c>
      <c r="D108" s="36">
        <f t="shared" si="4"/>
        <v>1012.4513816488148</v>
      </c>
      <c r="E108" s="41">
        <f t="shared" si="5"/>
        <v>108.31074794219872</v>
      </c>
      <c r="F108" s="41">
        <f t="shared" si="6"/>
        <v>904.14063370661609</v>
      </c>
      <c r="G108" s="41">
        <f t="shared" si="7"/>
        <v>31589.083748952999</v>
      </c>
    </row>
    <row r="109" spans="3:7" x14ac:dyDescent="0.25">
      <c r="C109" t="s">
        <v>122</v>
      </c>
      <c r="D109" s="36">
        <f t="shared" si="4"/>
        <v>1012.4513816488148</v>
      </c>
      <c r="E109" s="41">
        <f t="shared" si="5"/>
        <v>105.29694582984332</v>
      </c>
      <c r="F109" s="41">
        <f t="shared" si="6"/>
        <v>907.15443581897148</v>
      </c>
      <c r="G109" s="41">
        <f t="shared" si="7"/>
        <v>30681.929313134027</v>
      </c>
    </row>
    <row r="110" spans="3:7" x14ac:dyDescent="0.25">
      <c r="C110" s="35" t="s">
        <v>123</v>
      </c>
      <c r="D110" s="36">
        <f t="shared" si="4"/>
        <v>1012.4513816488148</v>
      </c>
      <c r="E110" s="41">
        <f t="shared" si="5"/>
        <v>102.27309771044675</v>
      </c>
      <c r="F110" s="41">
        <f t="shared" si="6"/>
        <v>910.17828393836805</v>
      </c>
      <c r="G110" s="41">
        <f t="shared" si="7"/>
        <v>29771.751029195661</v>
      </c>
    </row>
    <row r="111" spans="3:7" x14ac:dyDescent="0.25">
      <c r="C111" s="35" t="s">
        <v>124</v>
      </c>
      <c r="D111" s="36">
        <f t="shared" si="4"/>
        <v>1012.4513816488148</v>
      </c>
      <c r="E111" s="41">
        <f t="shared" si="5"/>
        <v>99.239170097318876</v>
      </c>
      <c r="F111" s="41">
        <f t="shared" si="6"/>
        <v>913.21221155149601</v>
      </c>
      <c r="G111" s="41">
        <f t="shared" si="7"/>
        <v>28858.538817644163</v>
      </c>
    </row>
    <row r="112" spans="3:7" x14ac:dyDescent="0.25">
      <c r="C112" s="35" t="s">
        <v>125</v>
      </c>
      <c r="D112" s="36">
        <f t="shared" si="4"/>
        <v>1012.4513816488148</v>
      </c>
      <c r="E112" s="41">
        <f t="shared" si="5"/>
        <v>96.195129392147223</v>
      </c>
      <c r="F112" s="41">
        <f t="shared" si="6"/>
        <v>916.25625225666761</v>
      </c>
      <c r="G112" s="41">
        <f t="shared" si="7"/>
        <v>27942.282565387497</v>
      </c>
    </row>
    <row r="113" spans="3:7" x14ac:dyDescent="0.25">
      <c r="C113" s="35" t="s">
        <v>126</v>
      </c>
      <c r="D113" s="36">
        <f t="shared" si="4"/>
        <v>1012.4513816488148</v>
      </c>
      <c r="E113" s="41">
        <f t="shared" si="5"/>
        <v>93.140941884624979</v>
      </c>
      <c r="F113" s="41">
        <f t="shared" si="6"/>
        <v>919.31043976418982</v>
      </c>
      <c r="G113" s="41">
        <f t="shared" si="7"/>
        <v>27022.972125623306</v>
      </c>
    </row>
    <row r="114" spans="3:7" x14ac:dyDescent="0.25">
      <c r="C114" s="35" t="s">
        <v>127</v>
      </c>
      <c r="D114" s="36">
        <f t="shared" si="4"/>
        <v>1012.4513816488148</v>
      </c>
      <c r="E114" s="41">
        <f t="shared" si="5"/>
        <v>90.076573752077692</v>
      </c>
      <c r="F114" s="41">
        <f t="shared" si="6"/>
        <v>922.37480789673714</v>
      </c>
      <c r="G114" s="41">
        <f t="shared" si="7"/>
        <v>26100.59731772657</v>
      </c>
    </row>
    <row r="115" spans="3:7" x14ac:dyDescent="0.25">
      <c r="C115" s="35" t="s">
        <v>128</v>
      </c>
      <c r="D115" s="36">
        <f t="shared" si="4"/>
        <v>1012.4513816488148</v>
      </c>
      <c r="E115" s="41">
        <f t="shared" si="5"/>
        <v>87.001991059088553</v>
      </c>
      <c r="F115" s="41">
        <f t="shared" si="6"/>
        <v>925.44939058972625</v>
      </c>
      <c r="G115" s="41">
        <f t="shared" si="7"/>
        <v>25175.147927136844</v>
      </c>
    </row>
    <row r="116" spans="3:7" x14ac:dyDescent="0.25">
      <c r="C116" s="35" t="s">
        <v>129</v>
      </c>
      <c r="D116" s="36">
        <f t="shared" si="4"/>
        <v>1012.4513816488148</v>
      </c>
      <c r="E116" s="41">
        <f t="shared" si="5"/>
        <v>83.917159757122818</v>
      </c>
      <c r="F116" s="41">
        <f t="shared" si="6"/>
        <v>928.53422189169203</v>
      </c>
      <c r="G116" s="41">
        <f t="shared" si="7"/>
        <v>24246.613705245152</v>
      </c>
    </row>
    <row r="117" spans="3:7" x14ac:dyDescent="0.25">
      <c r="C117" s="35" t="s">
        <v>130</v>
      </c>
      <c r="D117" s="36">
        <f t="shared" si="4"/>
        <v>1012.4513816488148</v>
      </c>
      <c r="E117" s="41">
        <f t="shared" si="5"/>
        <v>80.82204568415051</v>
      </c>
      <c r="F117" s="41">
        <f t="shared" si="6"/>
        <v>931.62933596466428</v>
      </c>
      <c r="G117" s="41">
        <f t="shared" si="7"/>
        <v>23314.984369280486</v>
      </c>
    </row>
    <row r="118" spans="3:7" x14ac:dyDescent="0.25">
      <c r="C118" t="s">
        <v>46</v>
      </c>
      <c r="D118" s="36">
        <f t="shared" si="4"/>
        <v>1012.4513816488148</v>
      </c>
      <c r="E118" s="41">
        <f t="shared" si="5"/>
        <v>77.716614564268284</v>
      </c>
      <c r="F118" s="41">
        <f t="shared" si="6"/>
        <v>934.73476708454655</v>
      </c>
      <c r="G118" s="41">
        <f t="shared" si="7"/>
        <v>22380.249602195938</v>
      </c>
    </row>
    <row r="119" spans="3:7" x14ac:dyDescent="0.25">
      <c r="C119" t="s">
        <v>47</v>
      </c>
      <c r="D119" s="36">
        <f t="shared" si="4"/>
        <v>1012.4513816488148</v>
      </c>
      <c r="E119" s="41">
        <f t="shared" si="5"/>
        <v>74.600832007319795</v>
      </c>
      <c r="F119" s="41">
        <f t="shared" si="6"/>
        <v>937.85054964149504</v>
      </c>
      <c r="G119" s="41">
        <f t="shared" si="7"/>
        <v>21442.399052554443</v>
      </c>
    </row>
    <row r="120" spans="3:7" x14ac:dyDescent="0.25">
      <c r="C120" t="s">
        <v>131</v>
      </c>
      <c r="D120" s="36">
        <f t="shared" si="4"/>
        <v>1012.4513816488148</v>
      </c>
      <c r="E120" s="41">
        <f t="shared" si="5"/>
        <v>71.474663508514809</v>
      </c>
      <c r="F120" s="41">
        <f t="shared" si="6"/>
        <v>940.97671814030002</v>
      </c>
      <c r="G120" s="41">
        <f t="shared" si="7"/>
        <v>20501.422334414143</v>
      </c>
    </row>
    <row r="121" spans="3:7" x14ac:dyDescent="0.25">
      <c r="C121" t="s">
        <v>132</v>
      </c>
      <c r="D121" s="36">
        <f t="shared" si="4"/>
        <v>1012.4513816488148</v>
      </c>
      <c r="E121" s="41">
        <f t="shared" si="5"/>
        <v>68.338074448047152</v>
      </c>
      <c r="F121" s="41">
        <f t="shared" si="6"/>
        <v>944.11330720076774</v>
      </c>
      <c r="G121" s="41">
        <f t="shared" si="7"/>
        <v>19557.309027213374</v>
      </c>
    </row>
    <row r="122" spans="3:7" x14ac:dyDescent="0.25">
      <c r="C122" s="35" t="s">
        <v>133</v>
      </c>
      <c r="D122" s="36">
        <f t="shared" si="4"/>
        <v>1012.4513816488148</v>
      </c>
      <c r="E122" s="41">
        <f t="shared" si="5"/>
        <v>65.191030090711251</v>
      </c>
      <c r="F122" s="41">
        <f t="shared" si="6"/>
        <v>947.26035155810359</v>
      </c>
      <c r="G122" s="41">
        <f t="shared" si="7"/>
        <v>18610.048675655271</v>
      </c>
    </row>
    <row r="123" spans="3:7" x14ac:dyDescent="0.25">
      <c r="C123" s="35" t="s">
        <v>134</v>
      </c>
      <c r="D123" s="36">
        <f t="shared" si="4"/>
        <v>1012.4513816488148</v>
      </c>
      <c r="E123" s="41">
        <f t="shared" si="5"/>
        <v>62.033495585517578</v>
      </c>
      <c r="F123" s="41">
        <f t="shared" si="6"/>
        <v>950.41788606329726</v>
      </c>
      <c r="G123" s="41">
        <f t="shared" si="7"/>
        <v>17659.630789591974</v>
      </c>
    </row>
    <row r="124" spans="3:7" x14ac:dyDescent="0.25">
      <c r="C124" s="35" t="s">
        <v>135</v>
      </c>
      <c r="D124" s="36">
        <f t="shared" si="4"/>
        <v>1012.4513816488148</v>
      </c>
      <c r="E124" s="41">
        <f t="shared" si="5"/>
        <v>58.865435965306581</v>
      </c>
      <c r="F124" s="41">
        <f t="shared" si="6"/>
        <v>953.58594568350827</v>
      </c>
      <c r="G124" s="41">
        <f t="shared" si="7"/>
        <v>16706.044843908465</v>
      </c>
    </row>
    <row r="125" spans="3:7" x14ac:dyDescent="0.25">
      <c r="C125" s="35" t="s">
        <v>136</v>
      </c>
      <c r="D125" s="36">
        <f t="shared" si="4"/>
        <v>1012.4513816488148</v>
      </c>
      <c r="E125" s="41">
        <f t="shared" si="5"/>
        <v>55.686816146361544</v>
      </c>
      <c r="F125" s="41">
        <f t="shared" si="6"/>
        <v>956.76456550245325</v>
      </c>
      <c r="G125" s="41">
        <f t="shared" si="7"/>
        <v>15749.280278406011</v>
      </c>
    </row>
    <row r="126" spans="3:7" x14ac:dyDescent="0.25">
      <c r="C126" s="35" t="s">
        <v>137</v>
      </c>
      <c r="D126" s="36">
        <f t="shared" si="4"/>
        <v>1012.4513816488148</v>
      </c>
      <c r="E126" s="41">
        <f t="shared" si="5"/>
        <v>52.497600928020034</v>
      </c>
      <c r="F126" s="41">
        <f t="shared" si="6"/>
        <v>959.95378072079484</v>
      </c>
      <c r="G126" s="41">
        <f t="shared" si="7"/>
        <v>14789.326497685217</v>
      </c>
    </row>
    <row r="127" spans="3:7" x14ac:dyDescent="0.25">
      <c r="C127" s="35" t="s">
        <v>138</v>
      </c>
      <c r="D127" s="36">
        <f t="shared" si="4"/>
        <v>1012.4513816488148</v>
      </c>
      <c r="E127" s="41">
        <f t="shared" si="5"/>
        <v>49.297754992284062</v>
      </c>
      <c r="F127" s="41">
        <f t="shared" si="6"/>
        <v>963.15362665653083</v>
      </c>
      <c r="G127" s="41">
        <f t="shared" si="7"/>
        <v>13826.172871028686</v>
      </c>
    </row>
    <row r="128" spans="3:7" x14ac:dyDescent="0.25">
      <c r="C128" s="35" t="s">
        <v>139</v>
      </c>
      <c r="D128" s="36">
        <f t="shared" si="4"/>
        <v>1012.4513816488148</v>
      </c>
      <c r="E128" s="41">
        <f t="shared" si="5"/>
        <v>46.087242903428951</v>
      </c>
      <c r="F128" s="41">
        <f t="shared" si="6"/>
        <v>966.36413874538584</v>
      </c>
      <c r="G128" s="41">
        <f t="shared" si="7"/>
        <v>12859.8087322833</v>
      </c>
    </row>
    <row r="129" spans="3:7" x14ac:dyDescent="0.25">
      <c r="C129" s="35" t="s">
        <v>140</v>
      </c>
      <c r="D129" s="36">
        <f t="shared" si="4"/>
        <v>1012.4513816488148</v>
      </c>
      <c r="E129" s="41">
        <f t="shared" si="5"/>
        <v>42.866029107611006</v>
      </c>
      <c r="F129" s="41">
        <f t="shared" si="6"/>
        <v>969.58535254120386</v>
      </c>
      <c r="G129" s="41">
        <f t="shared" si="7"/>
        <v>11890.223379742096</v>
      </c>
    </row>
    <row r="130" spans="3:7" x14ac:dyDescent="0.25">
      <c r="C130" t="s">
        <v>48</v>
      </c>
      <c r="D130" s="36">
        <f t="shared" si="4"/>
        <v>1012.4513816488148</v>
      </c>
      <c r="E130" s="41">
        <f t="shared" si="5"/>
        <v>39.634077932473652</v>
      </c>
      <c r="F130" s="41">
        <f t="shared" si="6"/>
        <v>972.81730371634114</v>
      </c>
      <c r="G130" s="41">
        <f t="shared" si="7"/>
        <v>10917.406076025754</v>
      </c>
    </row>
    <row r="131" spans="3:7" x14ac:dyDescent="0.25">
      <c r="C131" t="s">
        <v>49</v>
      </c>
      <c r="D131" s="36">
        <f t="shared" si="4"/>
        <v>1012.4513816488148</v>
      </c>
      <c r="E131" s="41">
        <f t="shared" si="5"/>
        <v>36.391353586752516</v>
      </c>
      <c r="F131" s="41">
        <f t="shared" si="6"/>
        <v>976.06002806206232</v>
      </c>
      <c r="G131" s="41">
        <f t="shared" si="7"/>
        <v>9941.3460479636924</v>
      </c>
    </row>
    <row r="132" spans="3:7" x14ac:dyDescent="0.25">
      <c r="C132" t="s">
        <v>141</v>
      </c>
      <c r="D132" s="36">
        <f t="shared" si="4"/>
        <v>1012.4513816488148</v>
      </c>
      <c r="E132" s="41">
        <f t="shared" si="5"/>
        <v>33.137820159878977</v>
      </c>
      <c r="F132" s="41">
        <f t="shared" si="6"/>
        <v>979.31356148893587</v>
      </c>
      <c r="G132" s="41">
        <f t="shared" si="7"/>
        <v>8962.0324864747563</v>
      </c>
    </row>
    <row r="133" spans="3:7" x14ac:dyDescent="0.25">
      <c r="C133" t="s">
        <v>142</v>
      </c>
      <c r="D133" s="36">
        <f t="shared" si="4"/>
        <v>1012.4513816488148</v>
      </c>
      <c r="E133" s="41">
        <f t="shared" si="5"/>
        <v>29.873441621582518</v>
      </c>
      <c r="F133" s="41">
        <f t="shared" si="6"/>
        <v>982.57794002723233</v>
      </c>
      <c r="G133" s="41">
        <f t="shared" si="7"/>
        <v>7979.4545464475241</v>
      </c>
    </row>
    <row r="134" spans="3:7" x14ac:dyDescent="0.25">
      <c r="C134" s="35" t="s">
        <v>143</v>
      </c>
      <c r="D134" s="36">
        <f t="shared" si="4"/>
        <v>1012.4513816488148</v>
      </c>
      <c r="E134" s="41">
        <f t="shared" si="5"/>
        <v>26.59818182149175</v>
      </c>
      <c r="F134" s="41">
        <f t="shared" si="6"/>
        <v>985.85319982732312</v>
      </c>
      <c r="G134" s="41">
        <f t="shared" si="7"/>
        <v>6993.6013466202012</v>
      </c>
    </row>
    <row r="135" spans="3:7" x14ac:dyDescent="0.25">
      <c r="C135" s="35" t="s">
        <v>144</v>
      </c>
      <c r="D135" s="36">
        <f t="shared" si="4"/>
        <v>1012.4513816488148</v>
      </c>
      <c r="E135" s="41">
        <f t="shared" si="5"/>
        <v>23.312004488734004</v>
      </c>
      <c r="F135" s="41">
        <f t="shared" si="6"/>
        <v>989.13937716008081</v>
      </c>
      <c r="G135" s="41">
        <f t="shared" si="7"/>
        <v>6004.4619694601206</v>
      </c>
    </row>
    <row r="136" spans="3:7" x14ac:dyDescent="0.25">
      <c r="C136" s="35" t="s">
        <v>145</v>
      </c>
      <c r="D136" s="36">
        <f t="shared" si="4"/>
        <v>1012.4513816488148</v>
      </c>
      <c r="E136" s="41">
        <f t="shared" si="5"/>
        <v>20.014873231533738</v>
      </c>
      <c r="F136" s="41">
        <f t="shared" si="6"/>
        <v>992.43650841728106</v>
      </c>
      <c r="G136" s="41">
        <f t="shared" si="7"/>
        <v>5012.0254610428392</v>
      </c>
    </row>
    <row r="137" spans="3:7" x14ac:dyDescent="0.25">
      <c r="C137" s="35" t="s">
        <v>146</v>
      </c>
      <c r="D137" s="36">
        <f t="shared" si="4"/>
        <v>1012.4513816488148</v>
      </c>
      <c r="E137" s="41">
        <f t="shared" si="5"/>
        <v>16.706751536809463</v>
      </c>
      <c r="F137" s="41">
        <f t="shared" si="6"/>
        <v>995.74463011200532</v>
      </c>
      <c r="G137" s="41">
        <f t="shared" si="7"/>
        <v>4016.2808309308339</v>
      </c>
    </row>
    <row r="138" spans="3:7" x14ac:dyDescent="0.25">
      <c r="C138" s="35" t="s">
        <v>147</v>
      </c>
      <c r="D138" s="36">
        <f t="shared" si="4"/>
        <v>1012.4513816488148</v>
      </c>
      <c r="E138" s="41">
        <f t="shared" si="5"/>
        <v>13.387602769769446</v>
      </c>
      <c r="F138" s="41">
        <f t="shared" si="6"/>
        <v>999.06377887904534</v>
      </c>
      <c r="G138" s="41">
        <f t="shared" si="7"/>
        <v>3017.2170520517884</v>
      </c>
    </row>
    <row r="139" spans="3:7" x14ac:dyDescent="0.25">
      <c r="C139" s="35" t="s">
        <v>148</v>
      </c>
      <c r="D139" s="36">
        <f t="shared" si="4"/>
        <v>1012.4513816488148</v>
      </c>
      <c r="E139" s="41">
        <f t="shared" si="5"/>
        <v>10.057390173505961</v>
      </c>
      <c r="F139" s="41">
        <f t="shared" si="6"/>
        <v>1002.3939914753089</v>
      </c>
      <c r="G139" s="41">
        <f t="shared" si="7"/>
        <v>2014.8230605764795</v>
      </c>
    </row>
    <row r="140" spans="3:7" x14ac:dyDescent="0.25">
      <c r="C140" s="35" t="s">
        <v>149</v>
      </c>
      <c r="D140" s="36">
        <f t="shared" si="4"/>
        <v>1012.4513816488148</v>
      </c>
      <c r="E140" s="41">
        <f t="shared" si="5"/>
        <v>6.7160768685882646</v>
      </c>
      <c r="F140" s="41">
        <f t="shared" si="6"/>
        <v>1005.7353047802266</v>
      </c>
      <c r="G140" s="41">
        <f t="shared" si="7"/>
        <v>1009.087755796253</v>
      </c>
    </row>
    <row r="141" spans="3:7" x14ac:dyDescent="0.25">
      <c r="C141" s="35" t="s">
        <v>150</v>
      </c>
      <c r="D141" s="36">
        <f t="shared" si="4"/>
        <v>1012.4513816488148</v>
      </c>
      <c r="E141" s="41">
        <f t="shared" si="5"/>
        <v>3.3636258526541769</v>
      </c>
      <c r="F141" s="41">
        <f t="shared" si="6"/>
        <v>1009.0877557961606</v>
      </c>
      <c r="G141" s="41">
        <f t="shared" si="7"/>
        <v>9.2313712229952216E-11</v>
      </c>
    </row>
  </sheetData>
  <mergeCells count="2">
    <mergeCell ref="A4:B4"/>
    <mergeCell ref="C19:G19"/>
  </mergeCells>
  <phoneticPr fontId="31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361BC-25BA-4C67-8F16-E7205F784C84}">
  <sheetPr>
    <tabColor theme="3" tint="-0.249977111117893"/>
  </sheetPr>
  <dimension ref="A1:V74"/>
  <sheetViews>
    <sheetView showGridLines="0" zoomScale="115" zoomScaleNormal="115" workbookViewId="0"/>
  </sheetViews>
  <sheetFormatPr defaultRowHeight="15.75" x14ac:dyDescent="0.25"/>
  <cols>
    <col min="1" max="1" width="17.5" customWidth="1"/>
    <col min="2" max="2" width="27.75" customWidth="1"/>
    <col min="3" max="3" width="27.75" bestFit="1" customWidth="1"/>
    <col min="4" max="4" width="20.125" bestFit="1" customWidth="1"/>
    <col min="5" max="5" width="21.625" bestFit="1" customWidth="1"/>
  </cols>
  <sheetData>
    <row r="1" spans="1:22" ht="27" thickBot="1" x14ac:dyDescent="0.45">
      <c r="A1" s="128" t="s">
        <v>172</v>
      </c>
      <c r="B1" s="129"/>
      <c r="C1" s="129"/>
    </row>
    <row r="2" spans="1:22" ht="19.5" thickBot="1" x14ac:dyDescent="0.35">
      <c r="A2" s="176" t="s">
        <v>8</v>
      </c>
      <c r="B2" s="185"/>
      <c r="C2" s="177"/>
    </row>
    <row r="3" spans="1:22" ht="24" thickBot="1" x14ac:dyDescent="0.4">
      <c r="A3" s="49" t="s">
        <v>155</v>
      </c>
      <c r="B3" s="49"/>
      <c r="C3" s="56">
        <v>25</v>
      </c>
    </row>
    <row r="4" spans="1:22" ht="24" thickBot="1" x14ac:dyDescent="0.4">
      <c r="A4" s="49" t="s">
        <v>156</v>
      </c>
      <c r="B4" s="49"/>
      <c r="C4" s="57">
        <v>40000</v>
      </c>
    </row>
    <row r="5" spans="1:22" ht="24" thickBot="1" x14ac:dyDescent="0.4">
      <c r="A5" s="49" t="s">
        <v>157</v>
      </c>
      <c r="B5" s="49"/>
      <c r="C5" s="58">
        <v>0.03</v>
      </c>
    </row>
    <row r="6" spans="1:22" ht="24" thickBot="1" x14ac:dyDescent="0.4">
      <c r="A6" s="49" t="s">
        <v>166</v>
      </c>
      <c r="B6" s="49"/>
      <c r="C6" s="58">
        <v>0.05</v>
      </c>
    </row>
    <row r="7" spans="1:22" ht="24" thickBot="1" x14ac:dyDescent="0.4">
      <c r="A7" s="49" t="s">
        <v>158</v>
      </c>
      <c r="B7" s="49"/>
      <c r="C7" s="59">
        <v>0.08</v>
      </c>
    </row>
    <row r="8" spans="1:22" ht="24" thickBot="1" x14ac:dyDescent="0.4">
      <c r="A8" s="49" t="s">
        <v>159</v>
      </c>
      <c r="B8" s="49"/>
      <c r="C8" s="56">
        <v>65</v>
      </c>
    </row>
    <row r="9" spans="1:22" ht="24" thickBot="1" x14ac:dyDescent="0.4">
      <c r="A9" s="49"/>
      <c r="B9" s="49"/>
      <c r="C9" s="49"/>
      <c r="V9" t="s">
        <v>154</v>
      </c>
    </row>
    <row r="10" spans="1:22" ht="24" thickBot="1" x14ac:dyDescent="0.4">
      <c r="A10" s="49" t="s">
        <v>160</v>
      </c>
      <c r="B10" s="49"/>
      <c r="C10" s="58">
        <f>IF(C6&lt;=0.05,C6,0.05)</f>
        <v>0.05</v>
      </c>
    </row>
    <row r="11" spans="1:22" ht="24" thickBot="1" x14ac:dyDescent="0.4">
      <c r="A11" s="49" t="s">
        <v>161</v>
      </c>
      <c r="B11" s="49"/>
      <c r="C11" s="58">
        <f>+C6+C10</f>
        <v>0.1</v>
      </c>
    </row>
    <row r="14" spans="1:22" ht="23.25" x14ac:dyDescent="0.35">
      <c r="A14" s="60" t="s">
        <v>162</v>
      </c>
      <c r="B14" s="60" t="s">
        <v>163</v>
      </c>
      <c r="C14" s="60" t="s">
        <v>171</v>
      </c>
      <c r="D14" s="60" t="s">
        <v>164</v>
      </c>
      <c r="E14" s="60" t="s">
        <v>165</v>
      </c>
    </row>
    <row r="15" spans="1:22" ht="18.75" x14ac:dyDescent="0.3">
      <c r="A15" s="50">
        <f>+C3</f>
        <v>25</v>
      </c>
      <c r="B15" s="51">
        <f>+C4</f>
        <v>40000</v>
      </c>
      <c r="C15" s="53">
        <f>B15*$C$11</f>
        <v>4000</v>
      </c>
      <c r="D15" s="50"/>
      <c r="E15" s="51">
        <f>+C15+D15</f>
        <v>4000</v>
      </c>
    </row>
    <row r="16" spans="1:22" ht="18.75" x14ac:dyDescent="0.3">
      <c r="A16" s="50">
        <f>IF(A15&lt;$C$8,A15+1," ")</f>
        <v>26</v>
      </c>
      <c r="B16" s="51">
        <f>IF(A16=" "," ",+B15*(1+$C$5))</f>
        <v>41200</v>
      </c>
      <c r="C16" s="51">
        <f>IF(A16=" "," ",B16*$C$11)</f>
        <v>4120</v>
      </c>
      <c r="D16" s="51">
        <f>IF(A16=" "," ",+E15*$C$7)</f>
        <v>320</v>
      </c>
      <c r="E16" s="51">
        <f>IF(A16=" "," ",+C16+D16+E15)</f>
        <v>8440</v>
      </c>
    </row>
    <row r="17" spans="1:5" ht="18.75" x14ac:dyDescent="0.3">
      <c r="A17" s="50">
        <f t="shared" ref="A17:A42" si="0">IF(A16&lt;$C$8,A16+1," ")</f>
        <v>27</v>
      </c>
      <c r="B17" s="51">
        <f t="shared" ref="B17:B70" si="1">IF(A17=" "," ",+B16*(1+$C$5))</f>
        <v>42436</v>
      </c>
      <c r="C17" s="51">
        <f t="shared" ref="C17:C70" si="2">IF(A17=" "," ",B17*$C$11)</f>
        <v>4243.6000000000004</v>
      </c>
      <c r="D17" s="51">
        <f t="shared" ref="D17:D70" si="3">IF(A17=" "," ",+E16*$C$7)</f>
        <v>675.2</v>
      </c>
      <c r="E17" s="51">
        <f t="shared" ref="E17:E70" si="4">IF(A17=" "," ",+C17+D17+E16)</f>
        <v>13358.8</v>
      </c>
    </row>
    <row r="18" spans="1:5" ht="18.75" x14ac:dyDescent="0.3">
      <c r="A18" s="50">
        <f t="shared" si="0"/>
        <v>28</v>
      </c>
      <c r="B18" s="51">
        <f t="shared" si="1"/>
        <v>43709.08</v>
      </c>
      <c r="C18" s="51">
        <f t="shared" si="2"/>
        <v>4370.9080000000004</v>
      </c>
      <c r="D18" s="51">
        <f t="shared" si="3"/>
        <v>1068.704</v>
      </c>
      <c r="E18" s="51">
        <f t="shared" si="4"/>
        <v>18798.412</v>
      </c>
    </row>
    <row r="19" spans="1:5" ht="18.75" x14ac:dyDescent="0.3">
      <c r="A19" s="50">
        <f t="shared" si="0"/>
        <v>29</v>
      </c>
      <c r="B19" s="51">
        <f t="shared" si="1"/>
        <v>45020.352400000003</v>
      </c>
      <c r="C19" s="51">
        <f t="shared" si="2"/>
        <v>4502.0352400000002</v>
      </c>
      <c r="D19" s="51">
        <f t="shared" si="3"/>
        <v>1503.8729600000001</v>
      </c>
      <c r="E19" s="51">
        <f t="shared" si="4"/>
        <v>24804.320200000002</v>
      </c>
    </row>
    <row r="20" spans="1:5" ht="18.75" x14ac:dyDescent="0.3">
      <c r="A20" s="50">
        <f t="shared" si="0"/>
        <v>30</v>
      </c>
      <c r="B20" s="51">
        <f t="shared" si="1"/>
        <v>46370.962972000001</v>
      </c>
      <c r="C20" s="51">
        <f t="shared" si="2"/>
        <v>4637.0962972000007</v>
      </c>
      <c r="D20" s="51">
        <f t="shared" si="3"/>
        <v>1984.3456160000003</v>
      </c>
      <c r="E20" s="51">
        <f t="shared" si="4"/>
        <v>31425.762113200002</v>
      </c>
    </row>
    <row r="21" spans="1:5" ht="18.75" x14ac:dyDescent="0.3">
      <c r="A21" s="50">
        <f t="shared" si="0"/>
        <v>31</v>
      </c>
      <c r="B21" s="51">
        <f t="shared" si="1"/>
        <v>47762.091861159999</v>
      </c>
      <c r="C21" s="51">
        <f t="shared" si="2"/>
        <v>4776.2091861159997</v>
      </c>
      <c r="D21" s="51">
        <f t="shared" si="3"/>
        <v>2514.0609690560004</v>
      </c>
      <c r="E21" s="51">
        <f t="shared" si="4"/>
        <v>38716.032268372001</v>
      </c>
    </row>
    <row r="22" spans="1:5" ht="18.75" x14ac:dyDescent="0.3">
      <c r="A22" s="50">
        <f t="shared" si="0"/>
        <v>32</v>
      </c>
      <c r="B22" s="51">
        <f t="shared" si="1"/>
        <v>49194.954616994801</v>
      </c>
      <c r="C22" s="51">
        <f t="shared" si="2"/>
        <v>4919.4954616994801</v>
      </c>
      <c r="D22" s="51">
        <f t="shared" si="3"/>
        <v>3097.2825814697603</v>
      </c>
      <c r="E22" s="51">
        <f t="shared" si="4"/>
        <v>46732.810311541238</v>
      </c>
    </row>
    <row r="23" spans="1:5" ht="18.75" x14ac:dyDescent="0.3">
      <c r="A23" s="50">
        <f t="shared" si="0"/>
        <v>33</v>
      </c>
      <c r="B23" s="51">
        <f t="shared" si="1"/>
        <v>50670.803255504645</v>
      </c>
      <c r="C23" s="51">
        <f t="shared" si="2"/>
        <v>5067.0803255504652</v>
      </c>
      <c r="D23" s="51">
        <f t="shared" si="3"/>
        <v>3738.624824923299</v>
      </c>
      <c r="E23" s="51">
        <f t="shared" si="4"/>
        <v>55538.515462014999</v>
      </c>
    </row>
    <row r="24" spans="1:5" ht="18.75" x14ac:dyDescent="0.3">
      <c r="A24" s="50">
        <f t="shared" si="0"/>
        <v>34</v>
      </c>
      <c r="B24" s="51">
        <f t="shared" si="1"/>
        <v>52190.927353169784</v>
      </c>
      <c r="C24" s="51">
        <f t="shared" si="2"/>
        <v>5219.0927353169791</v>
      </c>
      <c r="D24" s="51">
        <f t="shared" si="3"/>
        <v>4443.0812369612004</v>
      </c>
      <c r="E24" s="51">
        <f t="shared" si="4"/>
        <v>65200.689434293177</v>
      </c>
    </row>
    <row r="25" spans="1:5" ht="18.75" x14ac:dyDescent="0.3">
      <c r="A25" s="50">
        <f t="shared" si="0"/>
        <v>35</v>
      </c>
      <c r="B25" s="51">
        <f t="shared" si="1"/>
        <v>53756.655173764877</v>
      </c>
      <c r="C25" s="51">
        <f t="shared" si="2"/>
        <v>5375.6655173764884</v>
      </c>
      <c r="D25" s="51">
        <f t="shared" si="3"/>
        <v>5216.0551547434543</v>
      </c>
      <c r="E25" s="51">
        <f t="shared" si="4"/>
        <v>75792.410106413125</v>
      </c>
    </row>
    <row r="26" spans="1:5" ht="18.75" x14ac:dyDescent="0.3">
      <c r="A26" s="50">
        <f t="shared" si="0"/>
        <v>36</v>
      </c>
      <c r="B26" s="51">
        <f t="shared" si="1"/>
        <v>55369.354828977826</v>
      </c>
      <c r="C26" s="51">
        <f t="shared" si="2"/>
        <v>5536.935482897783</v>
      </c>
      <c r="D26" s="51">
        <f t="shared" si="3"/>
        <v>6063.3928085130501</v>
      </c>
      <c r="E26" s="51">
        <f t="shared" si="4"/>
        <v>87392.738397823952</v>
      </c>
    </row>
    <row r="27" spans="1:5" ht="18.75" x14ac:dyDescent="0.3">
      <c r="A27" s="50">
        <f t="shared" si="0"/>
        <v>37</v>
      </c>
      <c r="B27" s="51">
        <f t="shared" si="1"/>
        <v>57030.435473847159</v>
      </c>
      <c r="C27" s="51">
        <f t="shared" si="2"/>
        <v>5703.0435473847165</v>
      </c>
      <c r="D27" s="51">
        <f t="shared" si="3"/>
        <v>6991.419071825916</v>
      </c>
      <c r="E27" s="51">
        <f t="shared" si="4"/>
        <v>100087.20101703459</v>
      </c>
    </row>
    <row r="28" spans="1:5" ht="18.75" x14ac:dyDescent="0.3">
      <c r="A28" s="50">
        <f t="shared" si="0"/>
        <v>38</v>
      </c>
      <c r="B28" s="51">
        <f t="shared" si="1"/>
        <v>58741.348538062579</v>
      </c>
      <c r="C28" s="51">
        <f t="shared" si="2"/>
        <v>5874.1348538062584</v>
      </c>
      <c r="D28" s="51">
        <f t="shared" si="3"/>
        <v>8006.9760813627672</v>
      </c>
      <c r="E28" s="51">
        <f t="shared" si="4"/>
        <v>113968.31195220361</v>
      </c>
    </row>
    <row r="29" spans="1:5" ht="18.75" x14ac:dyDescent="0.3">
      <c r="A29" s="50">
        <f t="shared" si="0"/>
        <v>39</v>
      </c>
      <c r="B29" s="51">
        <f t="shared" si="1"/>
        <v>60503.58899420446</v>
      </c>
      <c r="C29" s="51">
        <f t="shared" si="2"/>
        <v>6050.3588994204465</v>
      </c>
      <c r="D29" s="51">
        <f t="shared" si="3"/>
        <v>9117.464956176289</v>
      </c>
      <c r="E29" s="51">
        <f t="shared" si="4"/>
        <v>129136.13580780035</v>
      </c>
    </row>
    <row r="30" spans="1:5" ht="18.75" x14ac:dyDescent="0.3">
      <c r="A30" s="50">
        <f t="shared" si="0"/>
        <v>40</v>
      </c>
      <c r="B30" s="51">
        <f t="shared" si="1"/>
        <v>62318.696664030598</v>
      </c>
      <c r="C30" s="51">
        <f t="shared" si="2"/>
        <v>6231.8696664030604</v>
      </c>
      <c r="D30" s="51">
        <f t="shared" si="3"/>
        <v>10330.890864624029</v>
      </c>
      <c r="E30" s="51">
        <f t="shared" si="4"/>
        <v>145698.89633882744</v>
      </c>
    </row>
    <row r="31" spans="1:5" ht="18.75" x14ac:dyDescent="0.3">
      <c r="A31" s="50">
        <f t="shared" si="0"/>
        <v>41</v>
      </c>
      <c r="B31" s="51">
        <f t="shared" si="1"/>
        <v>64188.25756395152</v>
      </c>
      <c r="C31" s="51">
        <f t="shared" si="2"/>
        <v>6418.825756395152</v>
      </c>
      <c r="D31" s="51">
        <f t="shared" si="3"/>
        <v>11655.911707106196</v>
      </c>
      <c r="E31" s="51">
        <f t="shared" si="4"/>
        <v>163773.63380232878</v>
      </c>
    </row>
    <row r="32" spans="1:5" ht="18.75" x14ac:dyDescent="0.3">
      <c r="A32" s="50">
        <f t="shared" si="0"/>
        <v>42</v>
      </c>
      <c r="B32" s="51">
        <f t="shared" si="1"/>
        <v>66113.905290870069</v>
      </c>
      <c r="C32" s="51">
        <f t="shared" si="2"/>
        <v>6611.3905290870071</v>
      </c>
      <c r="D32" s="51">
        <f t="shared" si="3"/>
        <v>13101.890704186302</v>
      </c>
      <c r="E32" s="51">
        <f t="shared" si="4"/>
        <v>183486.91503560208</v>
      </c>
    </row>
    <row r="33" spans="1:5" ht="18.75" x14ac:dyDescent="0.3">
      <c r="A33" s="50">
        <f t="shared" si="0"/>
        <v>43</v>
      </c>
      <c r="B33" s="51">
        <f t="shared" si="1"/>
        <v>68097.322449596177</v>
      </c>
      <c r="C33" s="51">
        <f t="shared" si="2"/>
        <v>6809.7322449596177</v>
      </c>
      <c r="D33" s="51">
        <f t="shared" si="3"/>
        <v>14678.953202848166</v>
      </c>
      <c r="E33" s="51">
        <f t="shared" si="4"/>
        <v>204975.60048340986</v>
      </c>
    </row>
    <row r="34" spans="1:5" ht="18.75" x14ac:dyDescent="0.3">
      <c r="A34" s="50">
        <f t="shared" si="0"/>
        <v>44</v>
      </c>
      <c r="B34" s="51">
        <f t="shared" si="1"/>
        <v>70140.24212308407</v>
      </c>
      <c r="C34" s="51">
        <f t="shared" si="2"/>
        <v>7014.0242123084072</v>
      </c>
      <c r="D34" s="51">
        <f t="shared" si="3"/>
        <v>16398.04803867279</v>
      </c>
      <c r="E34" s="51">
        <f t="shared" si="4"/>
        <v>228387.67273439106</v>
      </c>
    </row>
    <row r="35" spans="1:5" ht="18.75" x14ac:dyDescent="0.3">
      <c r="A35" s="50">
        <f t="shared" si="0"/>
        <v>45</v>
      </c>
      <c r="B35" s="51">
        <f t="shared" si="1"/>
        <v>72244.4493867766</v>
      </c>
      <c r="C35" s="51">
        <f t="shared" si="2"/>
        <v>7224.4449386776605</v>
      </c>
      <c r="D35" s="51">
        <f t="shared" si="3"/>
        <v>18271.013818751286</v>
      </c>
      <c r="E35" s="51">
        <f t="shared" si="4"/>
        <v>253883.13149182001</v>
      </c>
    </row>
    <row r="36" spans="1:5" ht="18.75" x14ac:dyDescent="0.3">
      <c r="A36" s="50">
        <f t="shared" si="0"/>
        <v>46</v>
      </c>
      <c r="B36" s="51">
        <f t="shared" si="1"/>
        <v>74411.782868379902</v>
      </c>
      <c r="C36" s="51">
        <f t="shared" si="2"/>
        <v>7441.1782868379905</v>
      </c>
      <c r="D36" s="51">
        <f t="shared" si="3"/>
        <v>20310.6505193456</v>
      </c>
      <c r="E36" s="51">
        <f t="shared" si="4"/>
        <v>281634.96029800363</v>
      </c>
    </row>
    <row r="37" spans="1:5" ht="18.75" x14ac:dyDescent="0.3">
      <c r="A37" s="50">
        <f t="shared" si="0"/>
        <v>47</v>
      </c>
      <c r="B37" s="51">
        <f t="shared" si="1"/>
        <v>76644.136354431306</v>
      </c>
      <c r="C37" s="51">
        <f t="shared" si="2"/>
        <v>7664.4136354431312</v>
      </c>
      <c r="D37" s="51">
        <f t="shared" si="3"/>
        <v>22530.79682384029</v>
      </c>
      <c r="E37" s="51">
        <f t="shared" si="4"/>
        <v>311830.17075728707</v>
      </c>
    </row>
    <row r="38" spans="1:5" ht="18.75" x14ac:dyDescent="0.3">
      <c r="A38" s="50">
        <f t="shared" si="0"/>
        <v>48</v>
      </c>
      <c r="B38" s="51">
        <f t="shared" si="1"/>
        <v>78943.460445064251</v>
      </c>
      <c r="C38" s="51">
        <f t="shared" si="2"/>
        <v>7894.3460445064256</v>
      </c>
      <c r="D38" s="51">
        <f t="shared" si="3"/>
        <v>24946.413660582966</v>
      </c>
      <c r="E38" s="51">
        <f t="shared" si="4"/>
        <v>344670.93046237645</v>
      </c>
    </row>
    <row r="39" spans="1:5" ht="18.75" x14ac:dyDescent="0.3">
      <c r="A39" s="50">
        <f t="shared" si="0"/>
        <v>49</v>
      </c>
      <c r="B39" s="51">
        <f t="shared" si="1"/>
        <v>81311.76425841618</v>
      </c>
      <c r="C39" s="51">
        <f t="shared" si="2"/>
        <v>8131.1764258416188</v>
      </c>
      <c r="D39" s="51">
        <f t="shared" si="3"/>
        <v>27573.674436990117</v>
      </c>
      <c r="E39" s="51">
        <f t="shared" si="4"/>
        <v>380375.7813252082</v>
      </c>
    </row>
    <row r="40" spans="1:5" ht="18.75" x14ac:dyDescent="0.3">
      <c r="A40" s="50">
        <f t="shared" si="0"/>
        <v>50</v>
      </c>
      <c r="B40" s="51">
        <f t="shared" si="1"/>
        <v>83751.117186168674</v>
      </c>
      <c r="C40" s="51">
        <f t="shared" si="2"/>
        <v>8375.1117186168685</v>
      </c>
      <c r="D40" s="51">
        <f t="shared" si="3"/>
        <v>30430.062506016657</v>
      </c>
      <c r="E40" s="51">
        <f t="shared" si="4"/>
        <v>419180.95554984175</v>
      </c>
    </row>
    <row r="41" spans="1:5" ht="18.75" x14ac:dyDescent="0.3">
      <c r="A41" s="50">
        <f t="shared" si="0"/>
        <v>51</v>
      </c>
      <c r="B41" s="51">
        <f t="shared" si="1"/>
        <v>86263.650701753737</v>
      </c>
      <c r="C41" s="51">
        <f t="shared" si="2"/>
        <v>8626.3650701753741</v>
      </c>
      <c r="D41" s="51">
        <f t="shared" si="3"/>
        <v>33534.47644398734</v>
      </c>
      <c r="E41" s="51">
        <f t="shared" si="4"/>
        <v>461341.79706400447</v>
      </c>
    </row>
    <row r="42" spans="1:5" ht="18.75" x14ac:dyDescent="0.3">
      <c r="A42" s="50">
        <f t="shared" si="0"/>
        <v>52</v>
      </c>
      <c r="B42" s="51">
        <f t="shared" si="1"/>
        <v>88851.560222806351</v>
      </c>
      <c r="C42" s="51">
        <f t="shared" si="2"/>
        <v>8885.1560222806347</v>
      </c>
      <c r="D42" s="51">
        <f t="shared" si="3"/>
        <v>36907.343765120357</v>
      </c>
      <c r="E42" s="51">
        <f t="shared" si="4"/>
        <v>507134.29685140547</v>
      </c>
    </row>
    <row r="43" spans="1:5" ht="18.75" x14ac:dyDescent="0.3">
      <c r="A43" s="50">
        <f t="shared" ref="A43:A70" si="5">IF(A42&lt;$C$8,A42+1," ")</f>
        <v>53</v>
      </c>
      <c r="B43" s="51">
        <f t="shared" si="1"/>
        <v>91517.107029490537</v>
      </c>
      <c r="C43" s="51">
        <f t="shared" si="2"/>
        <v>9151.7107029490544</v>
      </c>
      <c r="D43" s="51">
        <f t="shared" si="3"/>
        <v>40570.743748112436</v>
      </c>
      <c r="E43" s="51">
        <f t="shared" si="4"/>
        <v>556856.75130246696</v>
      </c>
    </row>
    <row r="44" spans="1:5" ht="18.75" x14ac:dyDescent="0.3">
      <c r="A44" s="50">
        <f t="shared" si="5"/>
        <v>54</v>
      </c>
      <c r="B44" s="51">
        <f t="shared" si="1"/>
        <v>94262.620240375254</v>
      </c>
      <c r="C44" s="51">
        <f t="shared" si="2"/>
        <v>9426.2620240375254</v>
      </c>
      <c r="D44" s="51">
        <f t="shared" si="3"/>
        <v>44548.54010419736</v>
      </c>
      <c r="E44" s="51">
        <f t="shared" si="4"/>
        <v>610831.55343070184</v>
      </c>
    </row>
    <row r="45" spans="1:5" ht="18.75" x14ac:dyDescent="0.3">
      <c r="A45" s="50">
        <f t="shared" si="5"/>
        <v>55</v>
      </c>
      <c r="B45" s="51">
        <f t="shared" si="1"/>
        <v>97090.49884758651</v>
      </c>
      <c r="C45" s="51">
        <f t="shared" si="2"/>
        <v>9709.0498847586514</v>
      </c>
      <c r="D45" s="51">
        <f t="shared" si="3"/>
        <v>48866.524274456147</v>
      </c>
      <c r="E45" s="51">
        <f t="shared" si="4"/>
        <v>669407.12758991658</v>
      </c>
    </row>
    <row r="46" spans="1:5" ht="18.75" x14ac:dyDescent="0.3">
      <c r="A46" s="50">
        <f t="shared" si="5"/>
        <v>56</v>
      </c>
      <c r="B46" s="51">
        <f t="shared" si="1"/>
        <v>100003.21381301411</v>
      </c>
      <c r="C46" s="51">
        <f t="shared" si="2"/>
        <v>10000.321381301412</v>
      </c>
      <c r="D46" s="51">
        <f t="shared" si="3"/>
        <v>53552.570207193326</v>
      </c>
      <c r="E46" s="51">
        <f t="shared" si="4"/>
        <v>732960.01917841134</v>
      </c>
    </row>
    <row r="47" spans="1:5" ht="18.75" x14ac:dyDescent="0.3">
      <c r="A47" s="50">
        <f t="shared" si="5"/>
        <v>57</v>
      </c>
      <c r="B47" s="51">
        <f t="shared" si="1"/>
        <v>103003.31022740454</v>
      </c>
      <c r="C47" s="51">
        <f t="shared" si="2"/>
        <v>10300.331022740455</v>
      </c>
      <c r="D47" s="51">
        <f t="shared" si="3"/>
        <v>58636.801534272905</v>
      </c>
      <c r="E47" s="51">
        <f t="shared" si="4"/>
        <v>801897.15173542476</v>
      </c>
    </row>
    <row r="48" spans="1:5" ht="18.75" x14ac:dyDescent="0.3">
      <c r="A48" s="50">
        <f t="shared" si="5"/>
        <v>58</v>
      </c>
      <c r="B48" s="51">
        <f t="shared" si="1"/>
        <v>106093.40953422668</v>
      </c>
      <c r="C48" s="51">
        <f t="shared" si="2"/>
        <v>10609.340953422668</v>
      </c>
      <c r="D48" s="51">
        <f t="shared" si="3"/>
        <v>64151.772138833985</v>
      </c>
      <c r="E48" s="51">
        <f t="shared" si="4"/>
        <v>876658.26482768147</v>
      </c>
    </row>
    <row r="49" spans="1:5" ht="18.75" x14ac:dyDescent="0.3">
      <c r="A49" s="50">
        <f t="shared" si="5"/>
        <v>59</v>
      </c>
      <c r="B49" s="51">
        <f t="shared" si="1"/>
        <v>109276.21182025349</v>
      </c>
      <c r="C49" s="51">
        <f t="shared" si="2"/>
        <v>10927.62118202535</v>
      </c>
      <c r="D49" s="51">
        <f t="shared" si="3"/>
        <v>70132.661186214522</v>
      </c>
      <c r="E49" s="51">
        <f t="shared" si="4"/>
        <v>957718.5471959213</v>
      </c>
    </row>
    <row r="50" spans="1:5" ht="18.75" x14ac:dyDescent="0.3">
      <c r="A50" s="50">
        <f t="shared" si="5"/>
        <v>60</v>
      </c>
      <c r="B50" s="51">
        <f t="shared" si="1"/>
        <v>112554.4981748611</v>
      </c>
      <c r="C50" s="51">
        <f t="shared" si="2"/>
        <v>11255.449817486111</v>
      </c>
      <c r="D50" s="51">
        <f t="shared" si="3"/>
        <v>76617.483775673711</v>
      </c>
      <c r="E50" s="51">
        <f t="shared" si="4"/>
        <v>1045591.4807890811</v>
      </c>
    </row>
    <row r="51" spans="1:5" ht="18.75" x14ac:dyDescent="0.3">
      <c r="A51" s="50">
        <f t="shared" si="5"/>
        <v>61</v>
      </c>
      <c r="B51" s="51">
        <f t="shared" si="1"/>
        <v>115931.13312010694</v>
      </c>
      <c r="C51" s="51">
        <f t="shared" si="2"/>
        <v>11593.113312010695</v>
      </c>
      <c r="D51" s="51">
        <f t="shared" si="3"/>
        <v>83647.318463126488</v>
      </c>
      <c r="E51" s="51">
        <f t="shared" si="4"/>
        <v>1140831.9125642183</v>
      </c>
    </row>
    <row r="52" spans="1:5" ht="18.75" x14ac:dyDescent="0.3">
      <c r="A52" s="50">
        <f t="shared" si="5"/>
        <v>62</v>
      </c>
      <c r="B52" s="51">
        <f t="shared" si="1"/>
        <v>119409.06711371015</v>
      </c>
      <c r="C52" s="51">
        <f t="shared" si="2"/>
        <v>11940.906711371015</v>
      </c>
      <c r="D52" s="51">
        <f t="shared" si="3"/>
        <v>91266.553005137466</v>
      </c>
      <c r="E52" s="51">
        <f t="shared" si="4"/>
        <v>1244039.3722807267</v>
      </c>
    </row>
    <row r="53" spans="1:5" ht="18.75" x14ac:dyDescent="0.3">
      <c r="A53" s="50">
        <f t="shared" si="5"/>
        <v>63</v>
      </c>
      <c r="B53" s="51">
        <f t="shared" si="1"/>
        <v>122991.33912712145</v>
      </c>
      <c r="C53" s="51">
        <f t="shared" si="2"/>
        <v>12299.133912712146</v>
      </c>
      <c r="D53" s="51">
        <f t="shared" si="3"/>
        <v>99523.149782458131</v>
      </c>
      <c r="E53" s="51">
        <f t="shared" si="4"/>
        <v>1355861.6559758969</v>
      </c>
    </row>
    <row r="54" spans="1:5" ht="18.75" x14ac:dyDescent="0.3">
      <c r="A54" s="50">
        <f t="shared" si="5"/>
        <v>64</v>
      </c>
      <c r="B54" s="51">
        <f t="shared" si="1"/>
        <v>126681.07930093509</v>
      </c>
      <c r="C54" s="51">
        <f t="shared" si="2"/>
        <v>12668.107930093509</v>
      </c>
      <c r="D54" s="51">
        <f t="shared" si="3"/>
        <v>108468.93247807176</v>
      </c>
      <c r="E54" s="51">
        <f t="shared" si="4"/>
        <v>1476998.6963840621</v>
      </c>
    </row>
    <row r="55" spans="1:5" ht="18.75" x14ac:dyDescent="0.3">
      <c r="A55" s="50">
        <f t="shared" si="5"/>
        <v>65</v>
      </c>
      <c r="B55" s="51">
        <f t="shared" si="1"/>
        <v>130481.51167996315</v>
      </c>
      <c r="C55" s="51">
        <f t="shared" si="2"/>
        <v>13048.151167996315</v>
      </c>
      <c r="D55" s="51">
        <f t="shared" si="3"/>
        <v>118159.89571072497</v>
      </c>
      <c r="E55" s="51">
        <f t="shared" si="4"/>
        <v>1608206.7432627834</v>
      </c>
    </row>
    <row r="56" spans="1:5" ht="18.75" x14ac:dyDescent="0.3">
      <c r="A56" s="50" t="str">
        <f t="shared" si="5"/>
        <v xml:space="preserve"> </v>
      </c>
      <c r="B56" s="51" t="str">
        <f t="shared" si="1"/>
        <v xml:space="preserve"> </v>
      </c>
      <c r="C56" s="51" t="str">
        <f t="shared" si="2"/>
        <v xml:space="preserve"> </v>
      </c>
      <c r="D56" s="51" t="str">
        <f t="shared" si="3"/>
        <v xml:space="preserve"> </v>
      </c>
      <c r="E56" s="51" t="str">
        <f t="shared" si="4"/>
        <v xml:space="preserve"> </v>
      </c>
    </row>
    <row r="57" spans="1:5" ht="18.75" x14ac:dyDescent="0.3">
      <c r="A57" s="50" t="str">
        <f t="shared" si="5"/>
        <v xml:space="preserve"> </v>
      </c>
      <c r="B57" s="51" t="str">
        <f t="shared" si="1"/>
        <v xml:space="preserve"> </v>
      </c>
      <c r="C57" s="51" t="str">
        <f t="shared" si="2"/>
        <v xml:space="preserve"> </v>
      </c>
      <c r="D57" s="51" t="str">
        <f t="shared" si="3"/>
        <v xml:space="preserve"> </v>
      </c>
      <c r="E57" s="51" t="str">
        <f t="shared" si="4"/>
        <v xml:space="preserve"> </v>
      </c>
    </row>
    <row r="58" spans="1:5" ht="18.75" x14ac:dyDescent="0.3">
      <c r="A58" s="50" t="str">
        <f t="shared" si="5"/>
        <v xml:space="preserve"> </v>
      </c>
      <c r="B58" s="51" t="str">
        <f t="shared" si="1"/>
        <v xml:space="preserve"> </v>
      </c>
      <c r="C58" s="51" t="str">
        <f t="shared" si="2"/>
        <v xml:space="preserve"> </v>
      </c>
      <c r="D58" s="51" t="str">
        <f t="shared" si="3"/>
        <v xml:space="preserve"> </v>
      </c>
      <c r="E58" s="51" t="str">
        <f t="shared" si="4"/>
        <v xml:space="preserve"> </v>
      </c>
    </row>
    <row r="59" spans="1:5" ht="18.75" x14ac:dyDescent="0.3">
      <c r="A59" s="50" t="str">
        <f t="shared" si="5"/>
        <v xml:space="preserve"> </v>
      </c>
      <c r="B59" s="51" t="str">
        <f t="shared" si="1"/>
        <v xml:space="preserve"> </v>
      </c>
      <c r="C59" s="51" t="str">
        <f t="shared" si="2"/>
        <v xml:space="preserve"> </v>
      </c>
      <c r="D59" s="51" t="str">
        <f t="shared" si="3"/>
        <v xml:space="preserve"> </v>
      </c>
      <c r="E59" s="51" t="str">
        <f t="shared" si="4"/>
        <v xml:space="preserve"> </v>
      </c>
    </row>
    <row r="60" spans="1:5" ht="18.75" x14ac:dyDescent="0.3">
      <c r="A60" s="50" t="str">
        <f t="shared" si="5"/>
        <v xml:space="preserve"> </v>
      </c>
      <c r="B60" s="51" t="str">
        <f t="shared" si="1"/>
        <v xml:space="preserve"> </v>
      </c>
      <c r="C60" s="51" t="str">
        <f t="shared" si="2"/>
        <v xml:space="preserve"> </v>
      </c>
      <c r="D60" s="51" t="str">
        <f t="shared" si="3"/>
        <v xml:space="preserve"> </v>
      </c>
      <c r="E60" s="51" t="str">
        <f t="shared" si="4"/>
        <v xml:space="preserve"> </v>
      </c>
    </row>
    <row r="61" spans="1:5" ht="18.75" x14ac:dyDescent="0.3">
      <c r="A61" s="50" t="str">
        <f t="shared" si="5"/>
        <v xml:space="preserve"> </v>
      </c>
      <c r="B61" s="51" t="str">
        <f t="shared" si="1"/>
        <v xml:space="preserve"> </v>
      </c>
      <c r="C61" s="51" t="str">
        <f t="shared" si="2"/>
        <v xml:space="preserve"> </v>
      </c>
      <c r="D61" s="51" t="str">
        <f t="shared" si="3"/>
        <v xml:space="preserve"> </v>
      </c>
      <c r="E61" s="51" t="str">
        <f t="shared" si="4"/>
        <v xml:space="preserve"> </v>
      </c>
    </row>
    <row r="62" spans="1:5" ht="18.75" x14ac:dyDescent="0.3">
      <c r="A62" s="50" t="str">
        <f t="shared" si="5"/>
        <v xml:space="preserve"> </v>
      </c>
      <c r="B62" s="51" t="str">
        <f t="shared" si="1"/>
        <v xml:space="preserve"> </v>
      </c>
      <c r="C62" s="51" t="str">
        <f t="shared" si="2"/>
        <v xml:space="preserve"> </v>
      </c>
      <c r="D62" s="51" t="str">
        <f t="shared" si="3"/>
        <v xml:space="preserve"> </v>
      </c>
      <c r="E62" s="51" t="str">
        <f t="shared" si="4"/>
        <v xml:space="preserve"> </v>
      </c>
    </row>
    <row r="63" spans="1:5" ht="18.75" x14ac:dyDescent="0.3">
      <c r="A63" s="50" t="str">
        <f t="shared" si="5"/>
        <v xml:space="preserve"> </v>
      </c>
      <c r="B63" s="51" t="str">
        <f t="shared" si="1"/>
        <v xml:space="preserve"> </v>
      </c>
      <c r="C63" s="51" t="str">
        <f t="shared" si="2"/>
        <v xml:space="preserve"> </v>
      </c>
      <c r="D63" s="51" t="str">
        <f t="shared" si="3"/>
        <v xml:space="preserve"> </v>
      </c>
      <c r="E63" s="51" t="str">
        <f t="shared" si="4"/>
        <v xml:space="preserve"> </v>
      </c>
    </row>
    <row r="64" spans="1:5" ht="18.75" x14ac:dyDescent="0.3">
      <c r="A64" s="50" t="str">
        <f t="shared" si="5"/>
        <v xml:space="preserve"> </v>
      </c>
      <c r="B64" s="51" t="str">
        <f t="shared" si="1"/>
        <v xml:space="preserve"> </v>
      </c>
      <c r="C64" s="51" t="str">
        <f t="shared" si="2"/>
        <v xml:space="preserve"> </v>
      </c>
      <c r="D64" s="51" t="str">
        <f t="shared" si="3"/>
        <v xml:space="preserve"> </v>
      </c>
      <c r="E64" s="51" t="str">
        <f t="shared" si="4"/>
        <v xml:space="preserve"> </v>
      </c>
    </row>
    <row r="65" spans="1:5" ht="18.75" x14ac:dyDescent="0.3">
      <c r="A65" s="50" t="str">
        <f t="shared" si="5"/>
        <v xml:space="preserve"> </v>
      </c>
      <c r="B65" s="51" t="str">
        <f t="shared" si="1"/>
        <v xml:space="preserve"> </v>
      </c>
      <c r="C65" s="51" t="str">
        <f t="shared" si="2"/>
        <v xml:space="preserve"> </v>
      </c>
      <c r="D65" s="51" t="str">
        <f t="shared" si="3"/>
        <v xml:space="preserve"> </v>
      </c>
      <c r="E65" s="51" t="str">
        <f t="shared" si="4"/>
        <v xml:space="preserve"> </v>
      </c>
    </row>
    <row r="66" spans="1:5" ht="18.75" x14ac:dyDescent="0.3">
      <c r="A66" s="50" t="str">
        <f t="shared" si="5"/>
        <v xml:space="preserve"> </v>
      </c>
      <c r="B66" s="51" t="str">
        <f t="shared" si="1"/>
        <v xml:space="preserve"> </v>
      </c>
      <c r="C66" s="51" t="str">
        <f t="shared" si="2"/>
        <v xml:space="preserve"> </v>
      </c>
      <c r="D66" s="51" t="str">
        <f t="shared" si="3"/>
        <v xml:space="preserve"> </v>
      </c>
      <c r="E66" s="51" t="str">
        <f t="shared" si="4"/>
        <v xml:space="preserve"> </v>
      </c>
    </row>
    <row r="67" spans="1:5" ht="18.75" x14ac:dyDescent="0.3">
      <c r="A67" s="50" t="str">
        <f t="shared" si="5"/>
        <v xml:space="preserve"> </v>
      </c>
      <c r="B67" s="51" t="str">
        <f t="shared" si="1"/>
        <v xml:space="preserve"> </v>
      </c>
      <c r="C67" s="51" t="str">
        <f t="shared" si="2"/>
        <v xml:space="preserve"> </v>
      </c>
      <c r="D67" s="51" t="str">
        <f t="shared" si="3"/>
        <v xml:space="preserve"> </v>
      </c>
      <c r="E67" s="51" t="str">
        <f t="shared" si="4"/>
        <v xml:space="preserve"> </v>
      </c>
    </row>
    <row r="68" spans="1:5" ht="18.75" x14ac:dyDescent="0.3">
      <c r="A68" s="50" t="str">
        <f t="shared" si="5"/>
        <v xml:space="preserve"> </v>
      </c>
      <c r="B68" s="51" t="str">
        <f t="shared" si="1"/>
        <v xml:space="preserve"> </v>
      </c>
      <c r="C68" s="51" t="str">
        <f t="shared" si="2"/>
        <v xml:space="preserve"> </v>
      </c>
      <c r="D68" s="51" t="str">
        <f t="shared" si="3"/>
        <v xml:space="preserve"> </v>
      </c>
      <c r="E68" s="51" t="str">
        <f t="shared" si="4"/>
        <v xml:space="preserve"> </v>
      </c>
    </row>
    <row r="69" spans="1:5" ht="18.75" x14ac:dyDescent="0.3">
      <c r="A69" s="50" t="str">
        <f t="shared" si="5"/>
        <v xml:space="preserve"> </v>
      </c>
      <c r="B69" s="51" t="str">
        <f t="shared" si="1"/>
        <v xml:space="preserve"> </v>
      </c>
      <c r="C69" s="51" t="str">
        <f t="shared" si="2"/>
        <v xml:space="preserve"> </v>
      </c>
      <c r="D69" s="51" t="str">
        <f t="shared" si="3"/>
        <v xml:space="preserve"> </v>
      </c>
      <c r="E69" s="51" t="str">
        <f t="shared" si="4"/>
        <v xml:space="preserve"> </v>
      </c>
    </row>
    <row r="70" spans="1:5" ht="18.75" x14ac:dyDescent="0.3">
      <c r="A70" s="50" t="str">
        <f t="shared" si="5"/>
        <v xml:space="preserve"> </v>
      </c>
      <c r="B70" s="51" t="str">
        <f t="shared" si="1"/>
        <v xml:space="preserve"> </v>
      </c>
      <c r="C70" s="51" t="str">
        <f t="shared" si="2"/>
        <v xml:space="preserve"> </v>
      </c>
      <c r="D70" s="51" t="str">
        <f t="shared" si="3"/>
        <v xml:space="preserve"> </v>
      </c>
      <c r="E70" s="51" t="str">
        <f t="shared" si="4"/>
        <v xml:space="preserve"> </v>
      </c>
    </row>
    <row r="71" spans="1:5" ht="18.75" x14ac:dyDescent="0.3">
      <c r="B71" s="51" t="str">
        <f>IF(A71="","",+#REF!*(1+$C$5))</f>
        <v/>
      </c>
      <c r="C71" s="51" t="str">
        <f t="shared" ref="C71" si="6">IF(A71="","",B71*$C$11)</f>
        <v/>
      </c>
      <c r="D71" s="51" t="str">
        <f>IF(A71="","",+#REF!*$C$7)</f>
        <v/>
      </c>
      <c r="E71" s="51" t="str">
        <f>IF(A71="","",+C71+D71+#REF!)</f>
        <v/>
      </c>
    </row>
    <row r="72" spans="1:5" ht="18.75" x14ac:dyDescent="0.3">
      <c r="B72" s="51" t="str">
        <f t="shared" ref="B72:B74" si="7">IF(A72="","",+B71*(1+$C$5))</f>
        <v/>
      </c>
      <c r="C72" s="51" t="str">
        <f t="shared" ref="C72:C74" si="8">IF(A72="","",B72*$C$11)</f>
        <v/>
      </c>
      <c r="D72" s="51" t="str">
        <f t="shared" ref="D72:D74" si="9">IF(A72="","",+E71*$C$7)</f>
        <v/>
      </c>
      <c r="E72" s="51" t="str">
        <f t="shared" ref="E72:E74" si="10">IF(A72="","",+C72+D72+E71)</f>
        <v/>
      </c>
    </row>
    <row r="73" spans="1:5" ht="18.75" x14ac:dyDescent="0.3">
      <c r="B73" s="51" t="str">
        <f t="shared" si="7"/>
        <v/>
      </c>
      <c r="C73" s="51" t="str">
        <f t="shared" si="8"/>
        <v/>
      </c>
      <c r="D73" s="51" t="str">
        <f t="shared" si="9"/>
        <v/>
      </c>
      <c r="E73" s="51" t="str">
        <f t="shared" si="10"/>
        <v/>
      </c>
    </row>
    <row r="74" spans="1:5" ht="18.75" x14ac:dyDescent="0.3">
      <c r="B74" s="51" t="str">
        <f t="shared" si="7"/>
        <v/>
      </c>
      <c r="C74" s="51" t="str">
        <f t="shared" si="8"/>
        <v/>
      </c>
      <c r="D74" s="51" t="str">
        <f t="shared" si="9"/>
        <v/>
      </c>
      <c r="E74" s="51" t="str">
        <f t="shared" si="10"/>
        <v/>
      </c>
    </row>
  </sheetData>
  <mergeCells count="1">
    <mergeCell ref="A2:C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F7159-BD33-4FE5-8F1E-230C1CAA3989}">
  <sheetPr>
    <tabColor theme="9" tint="-0.249977111117893"/>
  </sheetPr>
  <dimension ref="A1:F20"/>
  <sheetViews>
    <sheetView showGridLines="0" zoomScale="145" zoomScaleNormal="145" workbookViewId="0"/>
  </sheetViews>
  <sheetFormatPr defaultColWidth="9" defaultRowHeight="18.75" x14ac:dyDescent="0.3"/>
  <cols>
    <col min="1" max="1" width="62.5" style="52" customWidth="1"/>
    <col min="2" max="2" width="18.5" style="52" bestFit="1" customWidth="1"/>
    <col min="3" max="16384" width="9" style="52"/>
  </cols>
  <sheetData>
    <row r="1" spans="1:3" ht="21" thickBot="1" x14ac:dyDescent="0.35">
      <c r="A1" s="136" t="s">
        <v>258</v>
      </c>
      <c r="B1" s="135"/>
    </row>
    <row r="2" spans="1:3" ht="19.5" thickBot="1" x14ac:dyDescent="0.35">
      <c r="A2" s="176" t="s">
        <v>8</v>
      </c>
      <c r="B2" s="177"/>
      <c r="C2"/>
    </row>
    <row r="3" spans="1:3" ht="19.5" thickBot="1" x14ac:dyDescent="0.35">
      <c r="A3" s="52" t="s">
        <v>255</v>
      </c>
      <c r="B3" s="130">
        <v>25</v>
      </c>
    </row>
    <row r="4" spans="1:3" ht="19.5" thickBot="1" x14ac:dyDescent="0.35">
      <c r="A4" s="52" t="s">
        <v>259</v>
      </c>
      <c r="B4" s="130">
        <v>67</v>
      </c>
    </row>
    <row r="5" spans="1:3" ht="19.5" thickBot="1" x14ac:dyDescent="0.35">
      <c r="A5" s="52" t="s">
        <v>256</v>
      </c>
      <c r="B5" s="130">
        <v>85</v>
      </c>
    </row>
    <row r="6" spans="1:3" ht="19.5" thickBot="1" x14ac:dyDescent="0.35">
      <c r="A6" s="52" t="s">
        <v>257</v>
      </c>
      <c r="B6" s="131">
        <v>0.05</v>
      </c>
    </row>
    <row r="7" spans="1:3" ht="19.5" thickBot="1" x14ac:dyDescent="0.35">
      <c r="A7" s="52" t="s">
        <v>260</v>
      </c>
      <c r="B7" s="132">
        <v>10000</v>
      </c>
    </row>
    <row r="8" spans="1:3" ht="19.5" thickBot="1" x14ac:dyDescent="0.35">
      <c r="A8" s="52" t="s">
        <v>261</v>
      </c>
      <c r="B8" s="132">
        <v>0</v>
      </c>
    </row>
    <row r="9" spans="1:3" ht="19.5" thickBot="1" x14ac:dyDescent="0.35"/>
    <row r="10" spans="1:3" ht="38.25" thickBot="1" x14ac:dyDescent="0.35">
      <c r="A10" s="133" t="s">
        <v>262</v>
      </c>
      <c r="B10" s="134">
        <f>-PV(B6/12,(B5-B4)*12,B7,0,0)</f>
        <v>1422406.6126523747</v>
      </c>
    </row>
    <row r="12" spans="1:3" ht="19.5" thickBot="1" x14ac:dyDescent="0.35"/>
    <row r="13" spans="1:3" ht="38.25" thickBot="1" x14ac:dyDescent="0.35">
      <c r="A13" s="133" t="s">
        <v>263</v>
      </c>
      <c r="B13" s="134">
        <f>-PMT(B6/12,(B4-B3)*12,-B8,B10,)</f>
        <v>831.16119898438433</v>
      </c>
    </row>
    <row r="20" spans="6:6" x14ac:dyDescent="0.3">
      <c r="F20" s="52" t="s">
        <v>177</v>
      </c>
    </row>
  </sheetData>
  <mergeCells count="1"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Charts</vt:lpstr>
      </vt:variant>
      <vt:variant>
        <vt:i4>1</vt:i4>
      </vt:variant>
    </vt:vector>
  </HeadingPairs>
  <TitlesOfParts>
    <vt:vector size="11" baseType="lpstr">
      <vt:lpstr>Balance Sheet</vt:lpstr>
      <vt:lpstr>Cash Flow Statement</vt:lpstr>
      <vt:lpstr>Cash Flow Statement - Example</vt:lpstr>
      <vt:lpstr>GrowYourSavings-Single Deposit</vt:lpstr>
      <vt:lpstr>GrowYourSavings-Series of pmts</vt:lpstr>
      <vt:lpstr>Credit Card APR</vt:lpstr>
      <vt:lpstr>The Impact of Debt</vt:lpstr>
      <vt:lpstr>401(k) Plan Growth</vt:lpstr>
      <vt:lpstr>Retirement Calculator</vt:lpstr>
      <vt:lpstr>Plan Your Goals</vt:lpstr>
      <vt:lpstr>Pie Chart for Example CF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Wendy Potratz</dc:creator>
  <cp:lastModifiedBy>Potratz, Wendy</cp:lastModifiedBy>
  <cp:lastPrinted>2018-07-16T22:29:08Z</cp:lastPrinted>
  <dcterms:created xsi:type="dcterms:W3CDTF">2014-05-18T16:45:48Z</dcterms:created>
  <dcterms:modified xsi:type="dcterms:W3CDTF">2025-09-16T15:24:59Z</dcterms:modified>
</cp:coreProperties>
</file>